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\Hřiště Lubina\Zadávací řízení\210531_EZAK\REV\"/>
    </mc:Choice>
  </mc:AlternateContent>
  <bookViews>
    <workbookView xWindow="240" yWindow="60" windowWidth="18075" windowHeight="10740"/>
  </bookViews>
  <sheets>
    <sheet name="Rekapitulace" sheetId="1" r:id="rId1"/>
    <sheet name="SO 00" sheetId="4" r:id="rId2"/>
    <sheet name="SO 00 - Rozpočet Pol" sheetId="5" r:id="rId3"/>
    <sheet name="SO 01" sheetId="6" r:id="rId4"/>
    <sheet name="SO 01 - Rozpočet Pol" sheetId="7" r:id="rId5"/>
    <sheet name="SO 02" sheetId="8" r:id="rId6"/>
    <sheet name="SO 02 - Rozpočet Pol" sheetId="9" r:id="rId7"/>
    <sheet name="Parametry" sheetId="10" state="hidden" r:id="rId8"/>
  </sheets>
  <externalReferences>
    <externalReference r:id="rId9"/>
    <externalReference r:id="rId10"/>
    <externalReference r:id="rId11"/>
  </externalReferences>
  <definedNames>
    <definedName name="CelkemDPHVypocet" localSheetId="1">'SO 00'!$H$40</definedName>
    <definedName name="CelkemDPHVypocet" localSheetId="3">'SO 01'!$H$40</definedName>
    <definedName name="CenaCelkem" localSheetId="3">'SO 01'!$G$29</definedName>
    <definedName name="CenaCelkem">'SO 00'!$G$29</definedName>
    <definedName name="CenaCelkemBezDPH" localSheetId="3">'SO 01'!$G$28</definedName>
    <definedName name="CenaCelkemBezDPH">'SO 00'!$G$28</definedName>
    <definedName name="CenaCelkemVypocet" localSheetId="1">'SO 00'!$I$40</definedName>
    <definedName name="CenaCelkemVypocet" localSheetId="3">'SO 01'!$I$40</definedName>
    <definedName name="cisloobjektu" localSheetId="3">'SO 01'!$C$3</definedName>
    <definedName name="cisloobjektu">'SO 00'!$C$3</definedName>
    <definedName name="CisloRozpoctu">'[1]Krycí list'!$C$2</definedName>
    <definedName name="CisloStavby" localSheetId="1">'SO 00'!$C$2</definedName>
    <definedName name="CisloStavby" localSheetId="3">'SO 01'!$C$2</definedName>
    <definedName name="cislostavby">'[1]Krycí list'!$A$7</definedName>
    <definedName name="CisloStavebnihoRozpoctu" localSheetId="3">'SO 01'!$D$4</definedName>
    <definedName name="CisloStavebnihoRozpoctu">'SO 00'!$D$4</definedName>
    <definedName name="dadresa" localSheetId="3">'SO 01'!$D$12:$G$12</definedName>
    <definedName name="dadresa">'SO 00'!$D$12:$G$12</definedName>
    <definedName name="DIČ" localSheetId="1">'SO 00'!$I$12</definedName>
    <definedName name="DIČ" localSheetId="3">'SO 01'!$I$12</definedName>
    <definedName name="dmisto" localSheetId="3">'SO 01'!$D$13:$G$13</definedName>
    <definedName name="dmisto">'SO 00'!$D$13:$G$13</definedName>
    <definedName name="DPHSni" localSheetId="2">[2]Stavba!$G$24</definedName>
    <definedName name="DPHSni" localSheetId="3">'SO 01'!$G$24</definedName>
    <definedName name="DPHSni" localSheetId="4">[3]Stavba!$G$24</definedName>
    <definedName name="DPHSni">'SO 00'!$G$24</definedName>
    <definedName name="DPHZakl" localSheetId="2">[2]Stavba!$G$26</definedName>
    <definedName name="DPHZakl" localSheetId="3">'SO 01'!$G$26</definedName>
    <definedName name="DPHZakl" localSheetId="4">[3]Stavba!$G$26</definedName>
    <definedName name="DPHZakl">'SO 00'!$G$26</definedName>
    <definedName name="dpsc" localSheetId="1">'SO 00'!$C$13</definedName>
    <definedName name="dpsc" localSheetId="3">'SO 01'!$C$13</definedName>
    <definedName name="IČO" localSheetId="1">'SO 00'!$I$11</definedName>
    <definedName name="IČO" localSheetId="3">'SO 01'!$I$11</definedName>
    <definedName name="Mena" localSheetId="2">[2]Stavba!$J$29</definedName>
    <definedName name="Mena" localSheetId="3">'SO 01'!$J$29</definedName>
    <definedName name="Mena" localSheetId="4">[3]Stavba!$J$29</definedName>
    <definedName name="Mena">'SO 00'!$J$29</definedName>
    <definedName name="MistoStavby" localSheetId="3">'SO 01'!$D$4</definedName>
    <definedName name="MistoStavby">'SO 00'!$D$4</definedName>
    <definedName name="nazevobjektu" localSheetId="3">'SO 01'!$D$3</definedName>
    <definedName name="nazevobjektu">'SO 00'!$D$3</definedName>
    <definedName name="NazevRozpoctu">'[1]Krycí list'!$D$2</definedName>
    <definedName name="NazevStavby" localSheetId="1">'SO 00'!$D$2</definedName>
    <definedName name="NazevStavby" localSheetId="3">'SO 01'!$D$2</definedName>
    <definedName name="nazevstavby">'[1]Krycí list'!$C$7</definedName>
    <definedName name="NazevStavebnihoRozpoctu" localSheetId="3">'SO 01'!$E$4</definedName>
    <definedName name="NazevStavebnihoRozpoctu">'SO 00'!$E$4</definedName>
    <definedName name="oadresa" localSheetId="3">'SO 01'!$D$6</definedName>
    <definedName name="oadresa">'SO 00'!$D$6</definedName>
    <definedName name="Objednatel" localSheetId="1">'SO 00'!$D$5</definedName>
    <definedName name="Objednatel" localSheetId="3">'SO 01'!$D$5</definedName>
    <definedName name="Objekt" localSheetId="1">'SO 00'!$B$38</definedName>
    <definedName name="Objekt" localSheetId="3">'SO 01'!$B$38</definedName>
    <definedName name="_xlnm.Print_Area" localSheetId="1">'SO 00'!$A$1:$J$49</definedName>
    <definedName name="_xlnm.Print_Area" localSheetId="2">'SO 00 - Rozpočet Pol'!$A$1:$U$28</definedName>
    <definedName name="_xlnm.Print_Area" localSheetId="3">'SO 01'!$A$1:$J$63</definedName>
    <definedName name="_xlnm.Print_Area" localSheetId="4">'SO 01 - Rozpočet Pol'!$A$1:$U$291</definedName>
    <definedName name="odic" localSheetId="1">'SO 00'!$I$6</definedName>
    <definedName name="odic" localSheetId="3">'SO 01'!$I$6</definedName>
    <definedName name="oico" localSheetId="1">'SO 00'!$I$5</definedName>
    <definedName name="oico" localSheetId="3">'SO 01'!$I$5</definedName>
    <definedName name="omisto" localSheetId="1">'SO 00'!$D$7</definedName>
    <definedName name="omisto" localSheetId="3">'SO 01'!$D$7</definedName>
    <definedName name="onazev" localSheetId="1">'SO 00'!$D$6</definedName>
    <definedName name="onazev" localSheetId="3">'SO 01'!$D$6</definedName>
    <definedName name="opsc" localSheetId="1">'SO 00'!$C$7</definedName>
    <definedName name="opsc" localSheetId="3">'SO 01'!$C$7</definedName>
    <definedName name="padresa" localSheetId="3">'SO 01'!$D$9</definedName>
    <definedName name="padresa">'SO 00'!$D$9</definedName>
    <definedName name="pdic" localSheetId="3">'SO 01'!$I$9</definedName>
    <definedName name="pdic">'SO 00'!$I$9</definedName>
    <definedName name="pico" localSheetId="3">'SO 01'!$I$8</definedName>
    <definedName name="pico">'SO 00'!$I$8</definedName>
    <definedName name="pmisto" localSheetId="3">'SO 01'!$D$10</definedName>
    <definedName name="pmisto">'SO 00'!$D$10</definedName>
    <definedName name="PocetMJ" localSheetId="3">#REF!</definedName>
    <definedName name="PocetMJ" localSheetId="4">#REF!</definedName>
    <definedName name="PocetMJ">#REF!</definedName>
    <definedName name="PoptavkaID" localSheetId="3">'SO 01'!$A$1</definedName>
    <definedName name="PoptavkaID">'SO 00'!$A$1</definedName>
    <definedName name="pPSC" localSheetId="3">'SO 01'!$C$10</definedName>
    <definedName name="pPSC">'SO 00'!$C$10</definedName>
    <definedName name="Projektant" localSheetId="3">'SO 01'!$D$8</definedName>
    <definedName name="Projektant">'SO 00'!$D$8</definedName>
    <definedName name="SazbaDPH1" localSheetId="1">'SO 00'!$E$23</definedName>
    <definedName name="SazbaDPH1" localSheetId="3">'SO 01'!$E$23</definedName>
    <definedName name="SazbaDPH1">'[1]Krycí list'!$C$30</definedName>
    <definedName name="SazbaDPH2" localSheetId="1">'SO 00'!$E$25</definedName>
    <definedName name="SazbaDPH2" localSheetId="3">'SO 01'!$E$25</definedName>
    <definedName name="SazbaDPH2">'[1]Krycí list'!$C$32</definedName>
    <definedName name="SloupecCC" localSheetId="3">#REF!</definedName>
    <definedName name="SloupecCC" localSheetId="4">#REF!</definedName>
    <definedName name="SloupecCC">#REF!</definedName>
    <definedName name="SloupecCisloPol" localSheetId="3">#REF!</definedName>
    <definedName name="SloupecCisloPol" localSheetId="4">#REF!</definedName>
    <definedName name="SloupecCisloPol">#REF!</definedName>
    <definedName name="SloupecJC" localSheetId="3">#REF!</definedName>
    <definedName name="SloupecJC" localSheetId="4">#REF!</definedName>
    <definedName name="SloupecJC">#REF!</definedName>
    <definedName name="SloupecMJ" localSheetId="3">#REF!</definedName>
    <definedName name="SloupecMJ" localSheetId="4">#REF!</definedName>
    <definedName name="SloupecMJ">#REF!</definedName>
    <definedName name="SloupecMnozstvi" localSheetId="3">#REF!</definedName>
    <definedName name="SloupecMnozstvi" localSheetId="4">#REF!</definedName>
    <definedName name="SloupecMnozstvi">#REF!</definedName>
    <definedName name="SloupecNazPol" localSheetId="3">#REF!</definedName>
    <definedName name="SloupecNazPol" localSheetId="4">#REF!</definedName>
    <definedName name="SloupecNazPol">#REF!</definedName>
    <definedName name="SloupecPC" localSheetId="3">#REF!</definedName>
    <definedName name="SloupecPC" localSheetId="4">#REF!</definedName>
    <definedName name="SloupecPC">#REF!</definedName>
    <definedName name="Vypracoval" localSheetId="3">'SO 01'!$D$14</definedName>
    <definedName name="Vypracoval">'SO 00'!$D$14</definedName>
    <definedName name="Z_B7E7C763_C459_487D_8ABA_5CFDDFBD5A84_.wvu.Cols" localSheetId="1" hidden="1">'SO 00'!$A:$A</definedName>
    <definedName name="Z_B7E7C763_C459_487D_8ABA_5CFDDFBD5A84_.wvu.Cols" localSheetId="3" hidden="1">'SO 01'!$A:$A</definedName>
    <definedName name="Z_B7E7C763_C459_487D_8ABA_5CFDDFBD5A84_.wvu.PrintArea" localSheetId="1" hidden="1">'SO 00'!$B$1:$J$36</definedName>
    <definedName name="Z_B7E7C763_C459_487D_8ABA_5CFDDFBD5A84_.wvu.PrintArea" localSheetId="3" hidden="1">'SO 01'!$B$1:$J$36</definedName>
    <definedName name="ZakladDPHSni" localSheetId="2">[2]Stavba!$G$23</definedName>
    <definedName name="ZakladDPHSni" localSheetId="3">'SO 01'!$G$23</definedName>
    <definedName name="ZakladDPHSni" localSheetId="4">[3]Stavba!$G$23</definedName>
    <definedName name="ZakladDPHSni">'SO 00'!$G$23</definedName>
    <definedName name="ZakladDPHSniVypocet" localSheetId="1">'SO 00'!$F$40</definedName>
    <definedName name="ZakladDPHSniVypocet" localSheetId="3">'SO 01'!$F$40</definedName>
    <definedName name="ZakladDPHZakl" localSheetId="2">[2]Stavba!$G$25</definedName>
    <definedName name="ZakladDPHZakl" localSheetId="3">'SO 01'!$G$25</definedName>
    <definedName name="ZakladDPHZakl" localSheetId="4">[3]Stavba!$G$25</definedName>
    <definedName name="ZakladDPHZakl">'SO 00'!$G$25</definedName>
    <definedName name="ZakladDPHZaklVypocet" localSheetId="1">'SO 00'!$G$40</definedName>
    <definedName name="ZakladDPHZaklVypocet" localSheetId="3">'SO 01'!$G$40</definedName>
    <definedName name="Zaokrouhleni" localSheetId="2">[2]Stavba!$G$27</definedName>
    <definedName name="Zaokrouhleni" localSheetId="3">'SO 01'!$G$27</definedName>
    <definedName name="Zaokrouhleni" localSheetId="4">[3]Stavba!$G$27</definedName>
    <definedName name="Zaokrouhleni">'SO 00'!$G$27</definedName>
    <definedName name="Zhotovitel" localSheetId="3">'SO 01'!$D$11:$G$11</definedName>
    <definedName name="Zhotovitel">'SO 00'!$D$11:$G$11</definedName>
  </definedNames>
  <calcPr calcId="152511"/>
</workbook>
</file>

<file path=xl/calcChain.xml><?xml version="1.0" encoding="utf-8"?>
<calcChain xmlns="http://schemas.openxmlformats.org/spreadsheetml/2006/main">
  <c r="K94" i="9" l="1"/>
  <c r="G24" i="6" l="1"/>
  <c r="G27" i="4"/>
  <c r="G24" i="4"/>
  <c r="K5" i="9" l="1"/>
  <c r="K6" i="9"/>
  <c r="G195" i="7" l="1"/>
  <c r="G9" i="7" l="1"/>
  <c r="B26" i="8"/>
  <c r="C26" i="8" s="1"/>
  <c r="J5" i="9"/>
  <c r="G5" i="9"/>
  <c r="L5" i="9" l="1"/>
  <c r="K112" i="9"/>
  <c r="J112" i="9"/>
  <c r="G112" i="9"/>
  <c r="K111" i="9"/>
  <c r="J111" i="9"/>
  <c r="G111" i="9"/>
  <c r="K109" i="9"/>
  <c r="J109" i="9"/>
  <c r="G109" i="9"/>
  <c r="K107" i="9"/>
  <c r="J107" i="9"/>
  <c r="G107" i="9"/>
  <c r="K105" i="9"/>
  <c r="J105" i="9"/>
  <c r="G105" i="9"/>
  <c r="K103" i="9"/>
  <c r="J103" i="9"/>
  <c r="G103" i="9"/>
  <c r="K101" i="9"/>
  <c r="J101" i="9"/>
  <c r="G101" i="9"/>
  <c r="K100" i="9"/>
  <c r="J100" i="9"/>
  <c r="G100" i="9"/>
  <c r="K98" i="9"/>
  <c r="J98" i="9"/>
  <c r="G98" i="9"/>
  <c r="K93" i="9"/>
  <c r="J93" i="9"/>
  <c r="G93" i="9"/>
  <c r="K90" i="9"/>
  <c r="J90" i="9"/>
  <c r="G90" i="9"/>
  <c r="K89" i="9"/>
  <c r="J89" i="9"/>
  <c r="L89" i="9" s="1"/>
  <c r="G89" i="9"/>
  <c r="K88" i="9"/>
  <c r="J88" i="9"/>
  <c r="G88" i="9"/>
  <c r="K86" i="9"/>
  <c r="J86" i="9"/>
  <c r="G86" i="9"/>
  <c r="K84" i="9"/>
  <c r="J84" i="9"/>
  <c r="G84" i="9"/>
  <c r="K81" i="9"/>
  <c r="J81" i="9"/>
  <c r="G81" i="9"/>
  <c r="K79" i="9"/>
  <c r="J79" i="9"/>
  <c r="G79" i="9"/>
  <c r="K77" i="9"/>
  <c r="J77" i="9"/>
  <c r="G77" i="9"/>
  <c r="K75" i="9"/>
  <c r="J75" i="9"/>
  <c r="G75" i="9"/>
  <c r="K73" i="9"/>
  <c r="J73" i="9"/>
  <c r="L73" i="9" s="1"/>
  <c r="G73" i="9"/>
  <c r="K72" i="9"/>
  <c r="J72" i="9"/>
  <c r="G72" i="9"/>
  <c r="K70" i="9"/>
  <c r="J70" i="9"/>
  <c r="G70" i="9"/>
  <c r="K69" i="9"/>
  <c r="J69" i="9"/>
  <c r="G69" i="9"/>
  <c r="K68" i="9"/>
  <c r="J68" i="9"/>
  <c r="G68" i="9"/>
  <c r="K66" i="9"/>
  <c r="J66" i="9"/>
  <c r="G66" i="9"/>
  <c r="K64" i="9"/>
  <c r="J64" i="9"/>
  <c r="G64" i="9"/>
  <c r="K62" i="9"/>
  <c r="J62" i="9"/>
  <c r="G62" i="9"/>
  <c r="K60" i="9"/>
  <c r="J60" i="9"/>
  <c r="G60" i="9"/>
  <c r="K59" i="9"/>
  <c r="J59" i="9"/>
  <c r="G59" i="9"/>
  <c r="K58" i="9"/>
  <c r="J58" i="9"/>
  <c r="G58" i="9"/>
  <c r="K56" i="9"/>
  <c r="J56" i="9"/>
  <c r="G56" i="9"/>
  <c r="K54" i="9"/>
  <c r="J54" i="9"/>
  <c r="L54" i="9" s="1"/>
  <c r="G54" i="9"/>
  <c r="K52" i="9"/>
  <c r="J52" i="9"/>
  <c r="G52" i="9"/>
  <c r="K51" i="9"/>
  <c r="J51" i="9"/>
  <c r="G51" i="9"/>
  <c r="K49" i="9"/>
  <c r="J49" i="9"/>
  <c r="G49" i="9"/>
  <c r="K48" i="9"/>
  <c r="J48" i="9"/>
  <c r="L48" i="9" s="1"/>
  <c r="G48" i="9"/>
  <c r="K47" i="9"/>
  <c r="J47" i="9"/>
  <c r="G47" i="9"/>
  <c r="K46" i="9"/>
  <c r="J46" i="9"/>
  <c r="G46" i="9"/>
  <c r="K45" i="9"/>
  <c r="J45" i="9"/>
  <c r="G45" i="9"/>
  <c r="K43" i="9"/>
  <c r="J43" i="9"/>
  <c r="G43" i="9"/>
  <c r="K41" i="9"/>
  <c r="J41" i="9"/>
  <c r="G41" i="9"/>
  <c r="J37" i="9"/>
  <c r="J38" i="9" s="1"/>
  <c r="K34" i="9"/>
  <c r="J34" i="9"/>
  <c r="G34" i="9"/>
  <c r="K33" i="9"/>
  <c r="J33" i="9"/>
  <c r="G33" i="9"/>
  <c r="K31" i="9"/>
  <c r="J31" i="9"/>
  <c r="G31" i="9"/>
  <c r="K29" i="9"/>
  <c r="J29" i="9"/>
  <c r="G29" i="9"/>
  <c r="K27" i="9"/>
  <c r="J27" i="9"/>
  <c r="G27" i="9"/>
  <c r="K25" i="9"/>
  <c r="J25" i="9"/>
  <c r="G25" i="9"/>
  <c r="K23" i="9"/>
  <c r="J23" i="9"/>
  <c r="G23" i="9"/>
  <c r="L23" i="9" s="1"/>
  <c r="K21" i="9"/>
  <c r="J21" i="9"/>
  <c r="G21" i="9"/>
  <c r="K19" i="9"/>
  <c r="J19" i="9"/>
  <c r="G19" i="9"/>
  <c r="K18" i="9"/>
  <c r="J18" i="9"/>
  <c r="G18" i="9"/>
  <c r="K17" i="9"/>
  <c r="J17" i="9"/>
  <c r="G17" i="9"/>
  <c r="L17" i="9" s="1"/>
  <c r="K15" i="9"/>
  <c r="J15" i="9"/>
  <c r="G15" i="9"/>
  <c r="K14" i="9"/>
  <c r="J14" i="9"/>
  <c r="G14" i="9"/>
  <c r="K12" i="9"/>
  <c r="J12" i="9"/>
  <c r="G12" i="9"/>
  <c r="K10" i="9"/>
  <c r="J10" i="9"/>
  <c r="G10" i="9"/>
  <c r="L10" i="9" s="1"/>
  <c r="K8" i="9"/>
  <c r="J8" i="9"/>
  <c r="G8" i="9"/>
  <c r="J6" i="9"/>
  <c r="G6" i="9"/>
  <c r="C9" i="8"/>
  <c r="L31" i="9" l="1"/>
  <c r="L60" i="9"/>
  <c r="G94" i="9"/>
  <c r="L94" i="9" s="1"/>
  <c r="L81" i="9"/>
  <c r="L103" i="9"/>
  <c r="L111" i="9"/>
  <c r="L12" i="9"/>
  <c r="L18" i="9"/>
  <c r="L100" i="9"/>
  <c r="L107" i="9"/>
  <c r="L105" i="9"/>
  <c r="L112" i="9"/>
  <c r="L33" i="9"/>
  <c r="L29" i="9"/>
  <c r="L25" i="9"/>
  <c r="L21" i="9"/>
  <c r="L15" i="9"/>
  <c r="J35" i="9"/>
  <c r="L8" i="9"/>
  <c r="G113" i="9"/>
  <c r="L68" i="9"/>
  <c r="L43" i="9"/>
  <c r="J113" i="9"/>
  <c r="L101" i="9"/>
  <c r="L109" i="9"/>
  <c r="L98" i="9"/>
  <c r="J95" i="9"/>
  <c r="C6" i="8" s="1"/>
  <c r="L47" i="9"/>
  <c r="L52" i="9"/>
  <c r="L59" i="9"/>
  <c r="L66" i="9"/>
  <c r="L72" i="9"/>
  <c r="L79" i="9"/>
  <c r="L88" i="9"/>
  <c r="L46" i="9"/>
  <c r="L51" i="9"/>
  <c r="L58" i="9"/>
  <c r="L64" i="9"/>
  <c r="L70" i="9"/>
  <c r="L77" i="9"/>
  <c r="L86" i="9"/>
  <c r="L93" i="9"/>
  <c r="L45" i="9"/>
  <c r="L49" i="9"/>
  <c r="L56" i="9"/>
  <c r="L62" i="9"/>
  <c r="L69" i="9"/>
  <c r="L75" i="9"/>
  <c r="L84" i="9"/>
  <c r="L90" i="9"/>
  <c r="L6" i="9"/>
  <c r="L14" i="9"/>
  <c r="L19" i="9"/>
  <c r="L27" i="9"/>
  <c r="L34" i="9"/>
  <c r="G35" i="9"/>
  <c r="L41" i="9"/>
  <c r="AC281" i="7"/>
  <c r="U278" i="7"/>
  <c r="Q278" i="7"/>
  <c r="O278" i="7"/>
  <c r="K278" i="7"/>
  <c r="I278" i="7"/>
  <c r="G278" i="7"/>
  <c r="M278" i="7" s="1"/>
  <c r="BA276" i="7"/>
  <c r="U275" i="7"/>
  <c r="Q275" i="7"/>
  <c r="O275" i="7"/>
  <c r="K275" i="7"/>
  <c r="I275" i="7"/>
  <c r="G275" i="7"/>
  <c r="M275" i="7" s="1"/>
  <c r="BA273" i="7"/>
  <c r="U272" i="7"/>
  <c r="Q272" i="7"/>
  <c r="O272" i="7"/>
  <c r="K272" i="7"/>
  <c r="I272" i="7"/>
  <c r="G272" i="7"/>
  <c r="M272" i="7" s="1"/>
  <c r="BA270" i="7"/>
  <c r="U269" i="7"/>
  <c r="Q269" i="7"/>
  <c r="O269" i="7"/>
  <c r="K269" i="7"/>
  <c r="I269" i="7"/>
  <c r="G269" i="7"/>
  <c r="M269" i="7" s="1"/>
  <c r="U267" i="7"/>
  <c r="Q267" i="7"/>
  <c r="Q266" i="7" s="1"/>
  <c r="O267" i="7"/>
  <c r="K267" i="7"/>
  <c r="I267" i="7"/>
  <c r="G267" i="7"/>
  <c r="M267" i="7" s="1"/>
  <c r="O266" i="7"/>
  <c r="I266" i="7"/>
  <c r="U264" i="7"/>
  <c r="Q264" i="7"/>
  <c r="Q263" i="7" s="1"/>
  <c r="O264" i="7"/>
  <c r="O263" i="7" s="1"/>
  <c r="K264" i="7"/>
  <c r="I264" i="7"/>
  <c r="I263" i="7" s="1"/>
  <c r="G264" i="7"/>
  <c r="G263" i="7" s="1"/>
  <c r="I61" i="6" s="1"/>
  <c r="U263" i="7"/>
  <c r="K263" i="7"/>
  <c r="U261" i="7"/>
  <c r="Q261" i="7"/>
  <c r="O261" i="7"/>
  <c r="K261" i="7"/>
  <c r="I261" i="7"/>
  <c r="G261" i="7"/>
  <c r="M261" i="7" s="1"/>
  <c r="U259" i="7"/>
  <c r="Q259" i="7"/>
  <c r="O259" i="7"/>
  <c r="K259" i="7"/>
  <c r="I259" i="7"/>
  <c r="G259" i="7"/>
  <c r="M259" i="7" s="1"/>
  <c r="O258" i="7"/>
  <c r="U257" i="7"/>
  <c r="U256" i="7" s="1"/>
  <c r="Q257" i="7"/>
  <c r="O257" i="7"/>
  <c r="O256" i="7" s="1"/>
  <c r="K257" i="7"/>
  <c r="I257" i="7"/>
  <c r="G257" i="7"/>
  <c r="G256" i="7" s="1"/>
  <c r="I59" i="6" s="1"/>
  <c r="Q256" i="7"/>
  <c r="K256" i="7"/>
  <c r="I256" i="7"/>
  <c r="U254" i="7"/>
  <c r="Q254" i="7"/>
  <c r="O254" i="7"/>
  <c r="O244" i="7" s="1"/>
  <c r="K254" i="7"/>
  <c r="I254" i="7"/>
  <c r="G254" i="7"/>
  <c r="M254" i="7" s="1"/>
  <c r="U252" i="7"/>
  <c r="Q252" i="7"/>
  <c r="O252" i="7"/>
  <c r="K252" i="7"/>
  <c r="I252" i="7"/>
  <c r="G252" i="7"/>
  <c r="M252" i="7" s="1"/>
  <c r="U250" i="7"/>
  <c r="Q250" i="7"/>
  <c r="O250" i="7"/>
  <c r="K250" i="7"/>
  <c r="I250" i="7"/>
  <c r="G250" i="7"/>
  <c r="M250" i="7" s="1"/>
  <c r="U247" i="7"/>
  <c r="Q247" i="7"/>
  <c r="O247" i="7"/>
  <c r="K247" i="7"/>
  <c r="I247" i="7"/>
  <c r="G247" i="7"/>
  <c r="M247" i="7" s="1"/>
  <c r="U245" i="7"/>
  <c r="Q245" i="7"/>
  <c r="O245" i="7"/>
  <c r="K245" i="7"/>
  <c r="K244" i="7" s="1"/>
  <c r="I245" i="7"/>
  <c r="G245" i="7"/>
  <c r="M245" i="7" s="1"/>
  <c r="U243" i="7"/>
  <c r="Q243" i="7"/>
  <c r="O243" i="7"/>
  <c r="K243" i="7"/>
  <c r="I243" i="7"/>
  <c r="G243" i="7"/>
  <c r="M243" i="7" s="1"/>
  <c r="U242" i="7"/>
  <c r="Q242" i="7"/>
  <c r="O242" i="7"/>
  <c r="K242" i="7"/>
  <c r="I242" i="7"/>
  <c r="G242" i="7"/>
  <c r="M242" i="7" s="1"/>
  <c r="U241" i="7"/>
  <c r="Q241" i="7"/>
  <c r="O241" i="7"/>
  <c r="K241" i="7"/>
  <c r="I241" i="7"/>
  <c r="G241" i="7"/>
  <c r="M241" i="7" s="1"/>
  <c r="U240" i="7"/>
  <c r="Q240" i="7"/>
  <c r="O240" i="7"/>
  <c r="K240" i="7"/>
  <c r="I240" i="7"/>
  <c r="G240" i="7"/>
  <c r="M240" i="7" s="1"/>
  <c r="U237" i="7"/>
  <c r="Q237" i="7"/>
  <c r="O237" i="7"/>
  <c r="K237" i="7"/>
  <c r="I237" i="7"/>
  <c r="G237" i="7"/>
  <c r="M237" i="7" s="1"/>
  <c r="U234" i="7"/>
  <c r="Q234" i="7"/>
  <c r="O234" i="7"/>
  <c r="K234" i="7"/>
  <c r="I234" i="7"/>
  <c r="G234" i="7"/>
  <c r="M234" i="7" s="1"/>
  <c r="BA231" i="7"/>
  <c r="U230" i="7"/>
  <c r="Q230" i="7"/>
  <c r="O230" i="7"/>
  <c r="M230" i="7"/>
  <c r="K230" i="7"/>
  <c r="I230" i="7"/>
  <c r="G230" i="7"/>
  <c r="BA227" i="7"/>
  <c r="U226" i="7"/>
  <c r="Q226" i="7"/>
  <c r="O226" i="7"/>
  <c r="M226" i="7"/>
  <c r="K226" i="7"/>
  <c r="I226" i="7"/>
  <c r="G226" i="7"/>
  <c r="U224" i="7"/>
  <c r="Q224" i="7"/>
  <c r="O224" i="7"/>
  <c r="K224" i="7"/>
  <c r="I224" i="7"/>
  <c r="I218" i="7" s="1"/>
  <c r="G224" i="7"/>
  <c r="M224" i="7" s="1"/>
  <c r="U222" i="7"/>
  <c r="Q222" i="7"/>
  <c r="O222" i="7"/>
  <c r="K222" i="7"/>
  <c r="I222" i="7"/>
  <c r="G222" i="7"/>
  <c r="M222" i="7" s="1"/>
  <c r="U219" i="7"/>
  <c r="U218" i="7" s="1"/>
  <c r="Q219" i="7"/>
  <c r="O219" i="7"/>
  <c r="K219" i="7"/>
  <c r="K218" i="7" s="1"/>
  <c r="I219" i="7"/>
  <c r="G219" i="7"/>
  <c r="M219" i="7" s="1"/>
  <c r="Q218" i="7"/>
  <c r="BA216" i="7"/>
  <c r="U215" i="7"/>
  <c r="Q215" i="7"/>
  <c r="O215" i="7"/>
  <c r="K215" i="7"/>
  <c r="I215" i="7"/>
  <c r="G215" i="7"/>
  <c r="M215" i="7" s="1"/>
  <c r="U213" i="7"/>
  <c r="Q213" i="7"/>
  <c r="O213" i="7"/>
  <c r="K213" i="7"/>
  <c r="I213" i="7"/>
  <c r="G213" i="7"/>
  <c r="M213" i="7" s="1"/>
  <c r="U211" i="7"/>
  <c r="Q211" i="7"/>
  <c r="O211" i="7"/>
  <c r="K211" i="7"/>
  <c r="I211" i="7"/>
  <c r="G211" i="7"/>
  <c r="M211" i="7" s="1"/>
  <c r="U209" i="7"/>
  <c r="Q209" i="7"/>
  <c r="O209" i="7"/>
  <c r="K209" i="7"/>
  <c r="I209" i="7"/>
  <c r="G209" i="7"/>
  <c r="M209" i="7" s="1"/>
  <c r="U207" i="7"/>
  <c r="Q207" i="7"/>
  <c r="O207" i="7"/>
  <c r="M207" i="7"/>
  <c r="K207" i="7"/>
  <c r="I207" i="7"/>
  <c r="G207" i="7"/>
  <c r="U205" i="7"/>
  <c r="Q205" i="7"/>
  <c r="O205" i="7"/>
  <c r="K205" i="7"/>
  <c r="I205" i="7"/>
  <c r="G205" i="7"/>
  <c r="M205" i="7" s="1"/>
  <c r="O204" i="7"/>
  <c r="BA203" i="7"/>
  <c r="U202" i="7"/>
  <c r="Q202" i="7"/>
  <c r="O202" i="7"/>
  <c r="K202" i="7"/>
  <c r="I202" i="7"/>
  <c r="G202" i="7"/>
  <c r="M202" i="7" s="1"/>
  <c r="BA201" i="7"/>
  <c r="U200" i="7"/>
  <c r="Q200" i="7"/>
  <c r="O200" i="7"/>
  <c r="K200" i="7"/>
  <c r="I200" i="7"/>
  <c r="G200" i="7"/>
  <c r="M200" i="7" s="1"/>
  <c r="BA199" i="7"/>
  <c r="U198" i="7"/>
  <c r="Q198" i="7"/>
  <c r="O198" i="7"/>
  <c r="K198" i="7"/>
  <c r="I198" i="7"/>
  <c r="G198" i="7"/>
  <c r="M198" i="7" s="1"/>
  <c r="U197" i="7"/>
  <c r="U190" i="7" s="1"/>
  <c r="Q197" i="7"/>
  <c r="O197" i="7"/>
  <c r="K197" i="7"/>
  <c r="I197" i="7"/>
  <c r="G197" i="7"/>
  <c r="M197" i="7" s="1"/>
  <c r="U196" i="7"/>
  <c r="Q196" i="7"/>
  <c r="O196" i="7"/>
  <c r="K196" i="7"/>
  <c r="I196" i="7"/>
  <c r="G196" i="7"/>
  <c r="M196" i="7" s="1"/>
  <c r="BA194" i="7"/>
  <c r="U193" i="7"/>
  <c r="Q193" i="7"/>
  <c r="O193" i="7"/>
  <c r="K193" i="7"/>
  <c r="I193" i="7"/>
  <c r="G193" i="7"/>
  <c r="M193" i="7" s="1"/>
  <c r="U192" i="7"/>
  <c r="Q192" i="7"/>
  <c r="O192" i="7"/>
  <c r="K192" i="7"/>
  <c r="I192" i="7"/>
  <c r="G192" i="7"/>
  <c r="M192" i="7" s="1"/>
  <c r="U191" i="7"/>
  <c r="Q191" i="7"/>
  <c r="Q190" i="7" s="1"/>
  <c r="O191" i="7"/>
  <c r="M191" i="7"/>
  <c r="K191" i="7"/>
  <c r="I191" i="7"/>
  <c r="I190" i="7" s="1"/>
  <c r="G191" i="7"/>
  <c r="K190" i="7"/>
  <c r="U187" i="7"/>
  <c r="Q187" i="7"/>
  <c r="O187" i="7"/>
  <c r="K187" i="7"/>
  <c r="I187" i="7"/>
  <c r="G187" i="7"/>
  <c r="M187" i="7" s="1"/>
  <c r="BA185" i="7"/>
  <c r="U184" i="7"/>
  <c r="Q184" i="7"/>
  <c r="O184" i="7"/>
  <c r="M184" i="7"/>
  <c r="K184" i="7"/>
  <c r="I184" i="7"/>
  <c r="G184" i="7"/>
  <c r="U182" i="7"/>
  <c r="Q182" i="7"/>
  <c r="O182" i="7"/>
  <c r="O178" i="7" s="1"/>
  <c r="K182" i="7"/>
  <c r="I182" i="7"/>
  <c r="G182" i="7"/>
  <c r="M182" i="7" s="1"/>
  <c r="BA180" i="7"/>
  <c r="U179" i="7"/>
  <c r="U178" i="7" s="1"/>
  <c r="Q179" i="7"/>
  <c r="Q178" i="7" s="1"/>
  <c r="O179" i="7"/>
  <c r="K179" i="7"/>
  <c r="K178" i="7" s="1"/>
  <c r="I179" i="7"/>
  <c r="G179" i="7"/>
  <c r="M179" i="7" s="1"/>
  <c r="U176" i="7"/>
  <c r="U167" i="7" s="1"/>
  <c r="Q176" i="7"/>
  <c r="O176" i="7"/>
  <c r="K176" i="7"/>
  <c r="I176" i="7"/>
  <c r="G176" i="7"/>
  <c r="M176" i="7" s="1"/>
  <c r="U173" i="7"/>
  <c r="Q173" i="7"/>
  <c r="O173" i="7"/>
  <c r="M173" i="7"/>
  <c r="K173" i="7"/>
  <c r="K167" i="7" s="1"/>
  <c r="I173" i="7"/>
  <c r="G173" i="7"/>
  <c r="U171" i="7"/>
  <c r="Q171" i="7"/>
  <c r="O171" i="7"/>
  <c r="K171" i="7"/>
  <c r="I171" i="7"/>
  <c r="G171" i="7"/>
  <c r="M171" i="7" s="1"/>
  <c r="U168" i="7"/>
  <c r="Q168" i="7"/>
  <c r="O168" i="7"/>
  <c r="K168" i="7"/>
  <c r="I168" i="7"/>
  <c r="G168" i="7"/>
  <c r="M168" i="7" s="1"/>
  <c r="U165" i="7"/>
  <c r="Q165" i="7"/>
  <c r="O165" i="7"/>
  <c r="M165" i="7"/>
  <c r="K165" i="7"/>
  <c r="I165" i="7"/>
  <c r="G165" i="7"/>
  <c r="U163" i="7"/>
  <c r="Q163" i="7"/>
  <c r="O163" i="7"/>
  <c r="K163" i="7"/>
  <c r="I163" i="7"/>
  <c r="G163" i="7"/>
  <c r="M163" i="7" s="1"/>
  <c r="U161" i="7"/>
  <c r="Q161" i="7"/>
  <c r="O161" i="7"/>
  <c r="K161" i="7"/>
  <c r="I161" i="7"/>
  <c r="G161" i="7"/>
  <c r="M161" i="7" s="1"/>
  <c r="U159" i="7"/>
  <c r="Q159" i="7"/>
  <c r="O159" i="7"/>
  <c r="M159" i="7"/>
  <c r="K159" i="7"/>
  <c r="I159" i="7"/>
  <c r="G159" i="7"/>
  <c r="U157" i="7"/>
  <c r="Q157" i="7"/>
  <c r="Q150" i="7" s="1"/>
  <c r="O157" i="7"/>
  <c r="K157" i="7"/>
  <c r="I157" i="7"/>
  <c r="G157" i="7"/>
  <c r="M157" i="7" s="1"/>
  <c r="U155" i="7"/>
  <c r="Q155" i="7"/>
  <c r="O155" i="7"/>
  <c r="K155" i="7"/>
  <c r="I155" i="7"/>
  <c r="I150" i="7" s="1"/>
  <c r="G155" i="7"/>
  <c r="M155" i="7" s="1"/>
  <c r="U153" i="7"/>
  <c r="Q153" i="7"/>
  <c r="O153" i="7"/>
  <c r="K153" i="7"/>
  <c r="I153" i="7"/>
  <c r="G153" i="7"/>
  <c r="M153" i="7" s="1"/>
  <c r="U151" i="7"/>
  <c r="Q151" i="7"/>
  <c r="O151" i="7"/>
  <c r="K151" i="7"/>
  <c r="I151" i="7"/>
  <c r="G151" i="7"/>
  <c r="M151" i="7" s="1"/>
  <c r="U150" i="7"/>
  <c r="K150" i="7"/>
  <c r="U148" i="7"/>
  <c r="Q148" i="7"/>
  <c r="O148" i="7"/>
  <c r="K148" i="7"/>
  <c r="I148" i="7"/>
  <c r="G148" i="7"/>
  <c r="M148" i="7" s="1"/>
  <c r="U146" i="7"/>
  <c r="Q146" i="7"/>
  <c r="O146" i="7"/>
  <c r="K146" i="7"/>
  <c r="I146" i="7"/>
  <c r="G146" i="7"/>
  <c r="M146" i="7" s="1"/>
  <c r="BA142" i="7"/>
  <c r="U141" i="7"/>
  <c r="Q141" i="7"/>
  <c r="O141" i="7"/>
  <c r="K141" i="7"/>
  <c r="I141" i="7"/>
  <c r="G141" i="7"/>
  <c r="M141" i="7" s="1"/>
  <c r="U139" i="7"/>
  <c r="Q139" i="7"/>
  <c r="O139" i="7"/>
  <c r="K139" i="7"/>
  <c r="I139" i="7"/>
  <c r="G139" i="7"/>
  <c r="M139" i="7" s="1"/>
  <c r="U137" i="7"/>
  <c r="Q137" i="7"/>
  <c r="O137" i="7"/>
  <c r="M137" i="7"/>
  <c r="K137" i="7"/>
  <c r="K120" i="7" s="1"/>
  <c r="I137" i="7"/>
  <c r="G137" i="7"/>
  <c r="U134" i="7"/>
  <c r="Q134" i="7"/>
  <c r="O134" i="7"/>
  <c r="K134" i="7"/>
  <c r="I134" i="7"/>
  <c r="G134" i="7"/>
  <c r="M134" i="7" s="1"/>
  <c r="BA132" i="7"/>
  <c r="U131" i="7"/>
  <c r="Q131" i="7"/>
  <c r="O131" i="7"/>
  <c r="K131" i="7"/>
  <c r="I131" i="7"/>
  <c r="G131" i="7"/>
  <c r="M131" i="7" s="1"/>
  <c r="BA129" i="7"/>
  <c r="U128" i="7"/>
  <c r="Q128" i="7"/>
  <c r="Q120" i="7" s="1"/>
  <c r="O128" i="7"/>
  <c r="K128" i="7"/>
  <c r="I128" i="7"/>
  <c r="G128" i="7"/>
  <c r="M128" i="7" s="1"/>
  <c r="BA126" i="7"/>
  <c r="U125" i="7"/>
  <c r="Q125" i="7"/>
  <c r="O125" i="7"/>
  <c r="K125" i="7"/>
  <c r="I125" i="7"/>
  <c r="I120" i="7" s="1"/>
  <c r="G125" i="7"/>
  <c r="M125" i="7" s="1"/>
  <c r="U123" i="7"/>
  <c r="Q123" i="7"/>
  <c r="O123" i="7"/>
  <c r="K123" i="7"/>
  <c r="I123" i="7"/>
  <c r="G123" i="7"/>
  <c r="M123" i="7" s="1"/>
  <c r="U121" i="7"/>
  <c r="Q121" i="7"/>
  <c r="O121" i="7"/>
  <c r="M121" i="7"/>
  <c r="K121" i="7"/>
  <c r="I121" i="7"/>
  <c r="G121" i="7"/>
  <c r="U120" i="7"/>
  <c r="U118" i="7"/>
  <c r="Q118" i="7"/>
  <c r="O118" i="7"/>
  <c r="K118" i="7"/>
  <c r="I118" i="7"/>
  <c r="G118" i="7"/>
  <c r="M118" i="7" s="1"/>
  <c r="U113" i="7"/>
  <c r="Q113" i="7"/>
  <c r="O113" i="7"/>
  <c r="O85" i="7" s="1"/>
  <c r="K113" i="7"/>
  <c r="I113" i="7"/>
  <c r="G113" i="7"/>
  <c r="M113" i="7" s="1"/>
  <c r="U108" i="7"/>
  <c r="Q108" i="7"/>
  <c r="O108" i="7"/>
  <c r="K108" i="7"/>
  <c r="I108" i="7"/>
  <c r="G108" i="7"/>
  <c r="M108" i="7" s="1"/>
  <c r="U100" i="7"/>
  <c r="Q100" i="7"/>
  <c r="O100" i="7"/>
  <c r="K100" i="7"/>
  <c r="I100" i="7"/>
  <c r="G100" i="7"/>
  <c r="M100" i="7" s="1"/>
  <c r="BA95" i="7"/>
  <c r="U94" i="7"/>
  <c r="Q94" i="7"/>
  <c r="O94" i="7"/>
  <c r="M94" i="7"/>
  <c r="K94" i="7"/>
  <c r="I94" i="7"/>
  <c r="G94" i="7"/>
  <c r="U86" i="7"/>
  <c r="Q86" i="7"/>
  <c r="Q85" i="7" s="1"/>
  <c r="O86" i="7"/>
  <c r="K86" i="7"/>
  <c r="I86" i="7"/>
  <c r="G86" i="7"/>
  <c r="M86" i="7" s="1"/>
  <c r="U83" i="7"/>
  <c r="Q83" i="7"/>
  <c r="O83" i="7"/>
  <c r="K83" i="7"/>
  <c r="I83" i="7"/>
  <c r="G83" i="7"/>
  <c r="M83" i="7" s="1"/>
  <c r="U81" i="7"/>
  <c r="Q81" i="7"/>
  <c r="O81" i="7"/>
  <c r="K81" i="7"/>
  <c r="I81" i="7"/>
  <c r="I72" i="7" s="1"/>
  <c r="G81" i="7"/>
  <c r="M81" i="7" s="1"/>
  <c r="U79" i="7"/>
  <c r="Q79" i="7"/>
  <c r="O79" i="7"/>
  <c r="O72" i="7" s="1"/>
  <c r="K79" i="7"/>
  <c r="I79" i="7"/>
  <c r="G79" i="7"/>
  <c r="M79" i="7" s="1"/>
  <c r="U77" i="7"/>
  <c r="Q77" i="7"/>
  <c r="O77" i="7"/>
  <c r="M77" i="7"/>
  <c r="K77" i="7"/>
  <c r="I77" i="7"/>
  <c r="G77" i="7"/>
  <c r="U75" i="7"/>
  <c r="Q75" i="7"/>
  <c r="O75" i="7"/>
  <c r="K75" i="7"/>
  <c r="I75" i="7"/>
  <c r="G75" i="7"/>
  <c r="M75" i="7" s="1"/>
  <c r="U73" i="7"/>
  <c r="Q73" i="7"/>
  <c r="Q72" i="7" s="1"/>
  <c r="O73" i="7"/>
  <c r="K73" i="7"/>
  <c r="I73" i="7"/>
  <c r="G73" i="7"/>
  <c r="M73" i="7" s="1"/>
  <c r="U69" i="7"/>
  <c r="Q69" i="7"/>
  <c r="O69" i="7"/>
  <c r="K69" i="7"/>
  <c r="I69" i="7"/>
  <c r="G69" i="7"/>
  <c r="M69" i="7" s="1"/>
  <c r="U67" i="7"/>
  <c r="Q67" i="7"/>
  <c r="O67" i="7"/>
  <c r="M67" i="7"/>
  <c r="K67" i="7"/>
  <c r="I67" i="7"/>
  <c r="G67" i="7"/>
  <c r="U65" i="7"/>
  <c r="U51" i="7" s="1"/>
  <c r="Q65" i="7"/>
  <c r="O65" i="7"/>
  <c r="M65" i="7"/>
  <c r="K65" i="7"/>
  <c r="I65" i="7"/>
  <c r="G65" i="7"/>
  <c r="U63" i="7"/>
  <c r="Q63" i="7"/>
  <c r="O63" i="7"/>
  <c r="K63" i="7"/>
  <c r="I63" i="7"/>
  <c r="G63" i="7"/>
  <c r="M63" i="7" s="1"/>
  <c r="BA61" i="7"/>
  <c r="U60" i="7"/>
  <c r="Q60" i="7"/>
  <c r="O60" i="7"/>
  <c r="K60" i="7"/>
  <c r="I60" i="7"/>
  <c r="G60" i="7"/>
  <c r="M60" i="7" s="1"/>
  <c r="U58" i="7"/>
  <c r="Q58" i="7"/>
  <c r="O58" i="7"/>
  <c r="K58" i="7"/>
  <c r="I58" i="7"/>
  <c r="G58" i="7"/>
  <c r="M58" i="7" s="1"/>
  <c r="U56" i="7"/>
  <c r="Q56" i="7"/>
  <c r="O56" i="7"/>
  <c r="M56" i="7"/>
  <c r="K56" i="7"/>
  <c r="I56" i="7"/>
  <c r="G56" i="7"/>
  <c r="BA54" i="7"/>
  <c r="BA53" i="7"/>
  <c r="U52" i="7"/>
  <c r="Q52" i="7"/>
  <c r="Q51" i="7" s="1"/>
  <c r="O52" i="7"/>
  <c r="K52" i="7"/>
  <c r="I52" i="7"/>
  <c r="I51" i="7" s="1"/>
  <c r="G52" i="7"/>
  <c r="M52" i="7" s="1"/>
  <c r="K51" i="7"/>
  <c r="U49" i="7"/>
  <c r="Q49" i="7"/>
  <c r="O49" i="7"/>
  <c r="M49" i="7"/>
  <c r="K49" i="7"/>
  <c r="I49" i="7"/>
  <c r="G49" i="7"/>
  <c r="U47" i="7"/>
  <c r="Q47" i="7"/>
  <c r="O47" i="7"/>
  <c r="K47" i="7"/>
  <c r="I47" i="7"/>
  <c r="G47" i="7"/>
  <c r="M47" i="7" s="1"/>
  <c r="U45" i="7"/>
  <c r="Q45" i="7"/>
  <c r="O45" i="7"/>
  <c r="K45" i="7"/>
  <c r="I45" i="7"/>
  <c r="G45" i="7"/>
  <c r="M45" i="7" s="1"/>
  <c r="U43" i="7"/>
  <c r="Q43" i="7"/>
  <c r="O43" i="7"/>
  <c r="M43" i="7"/>
  <c r="K43" i="7"/>
  <c r="I43" i="7"/>
  <c r="G43" i="7"/>
  <c r="U41" i="7"/>
  <c r="Q41" i="7"/>
  <c r="O41" i="7"/>
  <c r="K41" i="7"/>
  <c r="I41" i="7"/>
  <c r="G41" i="7"/>
  <c r="M41" i="7" s="1"/>
  <c r="U39" i="7"/>
  <c r="Q39" i="7"/>
  <c r="O39" i="7"/>
  <c r="K39" i="7"/>
  <c r="I39" i="7"/>
  <c r="G39" i="7"/>
  <c r="M39" i="7" s="1"/>
  <c r="U37" i="7"/>
  <c r="Q37" i="7"/>
  <c r="O37" i="7"/>
  <c r="K37" i="7"/>
  <c r="I37" i="7"/>
  <c r="G37" i="7"/>
  <c r="M37" i="7" s="1"/>
  <c r="U35" i="7"/>
  <c r="Q35" i="7"/>
  <c r="O35" i="7"/>
  <c r="K35" i="7"/>
  <c r="I35" i="7"/>
  <c r="G35" i="7"/>
  <c r="M35" i="7" s="1"/>
  <c r="U33" i="7"/>
  <c r="Q33" i="7"/>
  <c r="O33" i="7"/>
  <c r="K33" i="7"/>
  <c r="I33" i="7"/>
  <c r="G33" i="7"/>
  <c r="M33" i="7" s="1"/>
  <c r="U25" i="7"/>
  <c r="Q25" i="7"/>
  <c r="O25" i="7"/>
  <c r="K25" i="7"/>
  <c r="I25" i="7"/>
  <c r="G25" i="7"/>
  <c r="M25" i="7" s="1"/>
  <c r="U23" i="7"/>
  <c r="Q23" i="7"/>
  <c r="O23" i="7"/>
  <c r="K23" i="7"/>
  <c r="I23" i="7"/>
  <c r="G23" i="7"/>
  <c r="M23" i="7" s="1"/>
  <c r="U20" i="7"/>
  <c r="Q20" i="7"/>
  <c r="O20" i="7"/>
  <c r="K20" i="7"/>
  <c r="I20" i="7"/>
  <c r="G20" i="7"/>
  <c r="M20" i="7" s="1"/>
  <c r="U18" i="7"/>
  <c r="Q18" i="7"/>
  <c r="O18" i="7"/>
  <c r="K18" i="7"/>
  <c r="I18" i="7"/>
  <c r="I8" i="7" s="1"/>
  <c r="G18" i="7"/>
  <c r="M18" i="7" s="1"/>
  <c r="U16" i="7"/>
  <c r="Q16" i="7"/>
  <c r="O16" i="7"/>
  <c r="O8" i="7" s="1"/>
  <c r="K16" i="7"/>
  <c r="I16" i="7"/>
  <c r="G16" i="7"/>
  <c r="M16" i="7" s="1"/>
  <c r="U14" i="7"/>
  <c r="Q14" i="7"/>
  <c r="O14" i="7"/>
  <c r="K14" i="7"/>
  <c r="I14" i="7"/>
  <c r="G14" i="7"/>
  <c r="M14" i="7" s="1"/>
  <c r="U12" i="7"/>
  <c r="Q12" i="7"/>
  <c r="O12" i="7"/>
  <c r="K12" i="7"/>
  <c r="I12" i="7"/>
  <c r="G12" i="7"/>
  <c r="M12" i="7" s="1"/>
  <c r="U9" i="7"/>
  <c r="Q9" i="7"/>
  <c r="O9" i="7"/>
  <c r="M9" i="7"/>
  <c r="K9" i="7"/>
  <c r="I9" i="7"/>
  <c r="Q8" i="7"/>
  <c r="G40" i="6"/>
  <c r="G38" i="6"/>
  <c r="F38" i="6"/>
  <c r="J28" i="6"/>
  <c r="J27" i="6"/>
  <c r="G27" i="6"/>
  <c r="J26" i="6"/>
  <c r="E26" i="6"/>
  <c r="J25" i="6"/>
  <c r="J24" i="6"/>
  <c r="E24" i="6"/>
  <c r="J23" i="6"/>
  <c r="I20" i="6"/>
  <c r="I19" i="6"/>
  <c r="G95" i="9" l="1"/>
  <c r="C5" i="8" s="1"/>
  <c r="C8" i="8" s="1"/>
  <c r="C10" i="8"/>
  <c r="C11" i="8" s="1"/>
  <c r="M264" i="7"/>
  <c r="M263" i="7" s="1"/>
  <c r="M257" i="7"/>
  <c r="M256" i="7" s="1"/>
  <c r="M244" i="7"/>
  <c r="M178" i="7"/>
  <c r="G72" i="7"/>
  <c r="I49" i="6" s="1"/>
  <c r="L95" i="9"/>
  <c r="L35" i="9"/>
  <c r="K37" i="9" s="1"/>
  <c r="G266" i="7"/>
  <c r="I62" i="6" s="1"/>
  <c r="I18" i="6" s="1"/>
  <c r="M258" i="7"/>
  <c r="M204" i="7"/>
  <c r="M190" i="7"/>
  <c r="M167" i="7"/>
  <c r="M85" i="7"/>
  <c r="M51" i="7"/>
  <c r="L113" i="9"/>
  <c r="H39" i="6"/>
  <c r="H40" i="6" s="1"/>
  <c r="M8" i="7"/>
  <c r="M120" i="7"/>
  <c r="M150" i="7"/>
  <c r="G8" i="7"/>
  <c r="I47" i="6" s="1"/>
  <c r="AD281" i="7"/>
  <c r="G85" i="7"/>
  <c r="I50" i="6" s="1"/>
  <c r="I85" i="7"/>
  <c r="U85" i="7"/>
  <c r="G120" i="7"/>
  <c r="I51" i="6" s="1"/>
  <c r="O120" i="7"/>
  <c r="G150" i="7"/>
  <c r="I52" i="6" s="1"/>
  <c r="O150" i="7"/>
  <c r="G178" i="7"/>
  <c r="I54" i="6" s="1"/>
  <c r="I178" i="7"/>
  <c r="Q204" i="7"/>
  <c r="M218" i="7"/>
  <c r="Q258" i="7"/>
  <c r="K72" i="7"/>
  <c r="U72" i="7"/>
  <c r="K85" i="7"/>
  <c r="G167" i="7"/>
  <c r="I53" i="6" s="1"/>
  <c r="O167" i="7"/>
  <c r="G204" i="7"/>
  <c r="I56" i="6" s="1"/>
  <c r="I204" i="7"/>
  <c r="U204" i="7"/>
  <c r="G218" i="7"/>
  <c r="I57" i="6" s="1"/>
  <c r="O218" i="7"/>
  <c r="Q244" i="7"/>
  <c r="G258" i="7"/>
  <c r="I60" i="6" s="1"/>
  <c r="I17" i="6" s="1"/>
  <c r="I258" i="7"/>
  <c r="U258" i="7"/>
  <c r="K266" i="7"/>
  <c r="U266" i="7"/>
  <c r="K8" i="7"/>
  <c r="U8" i="7"/>
  <c r="G51" i="7"/>
  <c r="I48" i="6" s="1"/>
  <c r="O51" i="7"/>
  <c r="M72" i="7"/>
  <c r="I167" i="7"/>
  <c r="Q167" i="7"/>
  <c r="G190" i="7"/>
  <c r="I55" i="6" s="1"/>
  <c r="O190" i="7"/>
  <c r="K204" i="7"/>
  <c r="G244" i="7"/>
  <c r="I58" i="6" s="1"/>
  <c r="I244" i="7"/>
  <c r="U244" i="7"/>
  <c r="K258" i="7"/>
  <c r="M266" i="7"/>
  <c r="F40" i="6"/>
  <c r="G37" i="9" l="1"/>
  <c r="L37" i="9" s="1"/>
  <c r="L38" i="9" s="1"/>
  <c r="I39" i="6"/>
  <c r="I40" i="6" s="1"/>
  <c r="J39" i="6" s="1"/>
  <c r="J40" i="6" s="1"/>
  <c r="I16" i="6"/>
  <c r="I21" i="6" s="1"/>
  <c r="G25" i="6" s="1"/>
  <c r="I63" i="6"/>
  <c r="G281" i="7"/>
  <c r="G28" i="6"/>
  <c r="G26" i="6" l="1"/>
  <c r="G29" i="6" s="1"/>
  <c r="G38" i="9"/>
  <c r="B3" i="8" s="1"/>
  <c r="B4" i="8" s="1"/>
  <c r="F44" i="1"/>
  <c r="C4" i="8" l="1"/>
  <c r="C7" i="8" s="1"/>
  <c r="C12" i="8" s="1"/>
  <c r="C20" i="8" s="1"/>
  <c r="B7" i="8"/>
  <c r="B12" i="8" s="1"/>
  <c r="AC18" i="5"/>
  <c r="U16" i="5"/>
  <c r="Q16" i="5"/>
  <c r="O16" i="5"/>
  <c r="K16" i="5"/>
  <c r="I16" i="5"/>
  <c r="G16" i="5"/>
  <c r="M16" i="5" s="1"/>
  <c r="U15" i="5"/>
  <c r="Q15" i="5"/>
  <c r="O15" i="5"/>
  <c r="K15" i="5"/>
  <c r="I15" i="5"/>
  <c r="G15" i="5"/>
  <c r="M15" i="5" s="1"/>
  <c r="U14" i="5"/>
  <c r="Q14" i="5"/>
  <c r="O14" i="5"/>
  <c r="K14" i="5"/>
  <c r="I14" i="5"/>
  <c r="G14" i="5"/>
  <c r="M14" i="5" s="1"/>
  <c r="U13" i="5"/>
  <c r="U12" i="5" s="1"/>
  <c r="Q13" i="5"/>
  <c r="Q12" i="5" s="1"/>
  <c r="O13" i="5"/>
  <c r="K13" i="5"/>
  <c r="K12" i="5" s="1"/>
  <c r="I13" i="5"/>
  <c r="I12" i="5" s="1"/>
  <c r="G13" i="5"/>
  <c r="M13" i="5" s="1"/>
  <c r="O12" i="5"/>
  <c r="U11" i="5"/>
  <c r="Q11" i="5"/>
  <c r="O11" i="5"/>
  <c r="K11" i="5"/>
  <c r="I11" i="5"/>
  <c r="G11" i="5"/>
  <c r="M11" i="5" s="1"/>
  <c r="U10" i="5"/>
  <c r="Q10" i="5"/>
  <c r="O10" i="5"/>
  <c r="K10" i="5"/>
  <c r="I10" i="5"/>
  <c r="G10" i="5"/>
  <c r="M10" i="5" s="1"/>
  <c r="U9" i="5"/>
  <c r="U8" i="5" s="1"/>
  <c r="Q9" i="5"/>
  <c r="Q8" i="5" s="1"/>
  <c r="O9" i="5"/>
  <c r="K9" i="5"/>
  <c r="K8" i="5" s="1"/>
  <c r="I9" i="5"/>
  <c r="I8" i="5" s="1"/>
  <c r="G9" i="5"/>
  <c r="O8" i="5"/>
  <c r="G40" i="4"/>
  <c r="G38" i="4"/>
  <c r="F38" i="4"/>
  <c r="J28" i="4"/>
  <c r="J27" i="4"/>
  <c r="J26" i="4"/>
  <c r="E26" i="4"/>
  <c r="J25" i="4"/>
  <c r="J24" i="4"/>
  <c r="E24" i="4"/>
  <c r="J23" i="4"/>
  <c r="I18" i="4"/>
  <c r="I17" i="4"/>
  <c r="I16" i="4"/>
  <c r="C19" i="8" l="1"/>
  <c r="C21" i="8" s="1"/>
  <c r="C14" i="8"/>
  <c r="C13" i="8"/>
  <c r="G8" i="5"/>
  <c r="I47" i="4" s="1"/>
  <c r="M9" i="5"/>
  <c r="M8" i="5" s="1"/>
  <c r="C15" i="8"/>
  <c r="AD18" i="5"/>
  <c r="G12" i="5"/>
  <c r="I48" i="4" s="1"/>
  <c r="I19" i="4" s="1"/>
  <c r="H39" i="4"/>
  <c r="I39" i="4" s="1"/>
  <c r="I40" i="4" s="1"/>
  <c r="J39" i="4" s="1"/>
  <c r="J40" i="4" s="1"/>
  <c r="F40" i="4"/>
  <c r="M12" i="5"/>
  <c r="C16" i="8" l="1"/>
  <c r="C22" i="8" s="1"/>
  <c r="C24" i="8" s="1"/>
  <c r="F45" i="1" s="1"/>
  <c r="H40" i="4"/>
  <c r="G18" i="5"/>
  <c r="I20" i="4"/>
  <c r="I21" i="4" s="1"/>
  <c r="G25" i="4" s="1"/>
  <c r="I49" i="4"/>
  <c r="G28" i="4"/>
  <c r="B25" i="8" l="1"/>
  <c r="C25" i="8" s="1"/>
  <c r="C27" i="8" s="1"/>
  <c r="G26" i="4"/>
  <c r="G29" i="4" s="1"/>
  <c r="F43" i="1"/>
  <c r="G45" i="1"/>
  <c r="E45" i="1" s="1"/>
  <c r="F34" i="1"/>
  <c r="G34" i="1" s="1"/>
  <c r="E34" i="1" l="1"/>
  <c r="F33" i="1"/>
  <c r="F32" i="1"/>
  <c r="G32" i="1" l="1"/>
  <c r="F49" i="1"/>
  <c r="G44" i="1"/>
  <c r="E44" i="1" s="1"/>
  <c r="G43" i="1"/>
  <c r="E43" i="1" s="1"/>
  <c r="G49" i="1" l="1"/>
  <c r="E49" i="1" s="1"/>
  <c r="F36" i="1"/>
  <c r="G23" i="1" s="1"/>
  <c r="G33" i="1"/>
  <c r="E33" i="1" s="1"/>
  <c r="E32" i="1"/>
  <c r="G36" i="1" l="1"/>
  <c r="G24" i="1" s="1"/>
  <c r="G25" i="1" s="1"/>
  <c r="E36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comments2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<sst xmlns="http://schemas.openxmlformats.org/spreadsheetml/2006/main" count="1704" uniqueCount="751">
  <si>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</si>
  <si>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</si>
  <si>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</si>
  <si>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</si>
  <si>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</si>
  <si>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</si>
  <si>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</si>
  <si>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</si>
  <si>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</si>
  <si>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</si>
  <si>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</si>
  <si>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</si>
  <si>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</si>
  <si>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</si>
  <si>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</si>
  <si>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</si>
  <si>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</si>
  <si>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</si>
  <si>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</si>
  <si>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</si>
  <si>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</si>
  <si>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</si>
  <si>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</si>
  <si>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Základ DPH 21 %</t>
  </si>
  <si>
    <t>Souhrnný rozpočet stavby</t>
  </si>
  <si>
    <t>SO 00</t>
  </si>
  <si>
    <t>Vedlejší a ostatní náklady</t>
  </si>
  <si>
    <t>SO 01</t>
  </si>
  <si>
    <t>Cenová úroveň RTS 2021/I.</t>
  </si>
  <si>
    <t>Sportovní plocha</t>
  </si>
  <si>
    <t>SO 02</t>
  </si>
  <si>
    <t>Multifunkční hřiště Lubina</t>
  </si>
  <si>
    <t>Umělé osvětlení</t>
  </si>
  <si>
    <t>#RTSROZP#</t>
  </si>
  <si>
    <t>Položkový rozpočet</t>
  </si>
  <si>
    <t>Zakázka:</t>
  </si>
  <si>
    <t>Multufunkční hřiště Lubina</t>
  </si>
  <si>
    <t>Objekt:</t>
  </si>
  <si>
    <t>SO 00 Vedlejší a ostatní náklady</t>
  </si>
  <si>
    <t>Rozpočet:</t>
  </si>
  <si>
    <t>Objednatel:</t>
  </si>
  <si>
    <t>IČ: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</si>
  <si>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</si>
  <si>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</si>
  <si>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</si>
  <si>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</si>
  <si>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</si>
  <si>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</si>
  <si>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</si>
  <si>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</si>
  <si>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</si>
  <si>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</si>
  <si>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</si>
  <si>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</si>
  <si>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</si>
  <si>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</si>
  <si>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</si>
  <si>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</si>
  <si>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</si>
  <si>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</si>
  <si>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</si>
  <si>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</si>
  <si>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</si>
  <si>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</si>
  <si>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</si>
  <si>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</si>
  <si>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</si>
  <si>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</si>
  <si>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</si>
  <si>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</si>
  <si>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</si>
  <si>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</si>
  <si>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Rozpočet</t>
  </si>
  <si>
    <t>Rekapitulace dílů</t>
  </si>
  <si>
    <t>Typ dílu</t>
  </si>
  <si>
    <t xml:space="preserve">Položkový rozpočet </t>
  </si>
  <si>
    <t>#TypZaznamu#</t>
  </si>
  <si>
    <t>S:</t>
  </si>
  <si>
    <t>STA</t>
  </si>
  <si>
    <t>O:</t>
  </si>
  <si>
    <t>OBJ</t>
  </si>
  <si>
    <t>R: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</si>
  <si>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</si>
  <si>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</si>
  <si>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</si>
  <si>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</si>
  <si>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</si>
  <si>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</si>
  <si>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</si>
  <si>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</si>
  <si>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</si>
  <si>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</si>
  <si>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</si>
  <si>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</si>
  <si>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</si>
  <si>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</si>
  <si>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</si>
  <si>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</si>
  <si>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</si>
  <si>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</si>
  <si>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</si>
  <si>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</si>
  <si>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</si>
  <si>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</si>
  <si>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</si>
  <si>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</si>
  <si>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</si>
  <si>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00524  R</t>
  </si>
  <si>
    <t>Zkouška podloží statická zátěžová</t>
  </si>
  <si>
    <t>Soubor</t>
  </si>
  <si>
    <t>POL1_0</t>
  </si>
  <si>
    <t>00526  R</t>
  </si>
  <si>
    <t>Zkouška podloží dynamická (rázová)</t>
  </si>
  <si>
    <t>005241010R</t>
  </si>
  <si>
    <t>Dokumentace skutečného provedení</t>
  </si>
  <si>
    <t>005111010R</t>
  </si>
  <si>
    <t xml:space="preserve">Vytýčení stavby před výstavbou </t>
  </si>
  <si>
    <t>005111021R</t>
  </si>
  <si>
    <t>Vytyčení inženýrských sítí</t>
  </si>
  <si>
    <t>005121019R</t>
  </si>
  <si>
    <t>Zařízení staveniště, vybudování, provoz, odstranění</t>
  </si>
  <si>
    <t>005241020R</t>
  </si>
  <si>
    <t xml:space="preserve">Geodetické zaměření skutečného provedení  </t>
  </si>
  <si>
    <t/>
  </si>
  <si>
    <t>SUM</t>
  </si>
  <si>
    <t>POPUZIV</t>
  </si>
  <si>
    <t>END</t>
  </si>
  <si>
    <t>SO 01 Sportovní plocha</t>
  </si>
  <si>
    <t>1</t>
  </si>
  <si>
    <t>Zemní práce</t>
  </si>
  <si>
    <t>11</t>
  </si>
  <si>
    <t>Přípravné a přidružené práce</t>
  </si>
  <si>
    <t>18</t>
  </si>
  <si>
    <t>Povrchové úpravy terénu</t>
  </si>
  <si>
    <t>2</t>
  </si>
  <si>
    <t>Základy a zvláštní zakládání</t>
  </si>
  <si>
    <t>3</t>
  </si>
  <si>
    <t>Svislé a kompletní konstrukce</t>
  </si>
  <si>
    <t>5</t>
  </si>
  <si>
    <t>Komunikace</t>
  </si>
  <si>
    <t>59</t>
  </si>
  <si>
    <t>Dlažby a předlažby komunikací</t>
  </si>
  <si>
    <t>59.1</t>
  </si>
  <si>
    <t>Sportovní povrch</t>
  </si>
  <si>
    <t>59.2</t>
  </si>
  <si>
    <t>Sportovní vybavení</t>
  </si>
  <si>
    <t>8</t>
  </si>
  <si>
    <t>Trubní vedení</t>
  </si>
  <si>
    <t>88</t>
  </si>
  <si>
    <t>Potrubí z drenážek</t>
  </si>
  <si>
    <t>91</t>
  </si>
  <si>
    <t>Doplňující práce na komunikaci</t>
  </si>
  <si>
    <t>99</t>
  </si>
  <si>
    <t>Staveništní přesun hmot</t>
  </si>
  <si>
    <t>762</t>
  </si>
  <si>
    <t>Konstrukce tesařské</t>
  </si>
  <si>
    <t>783</t>
  </si>
  <si>
    <t>Nátěry</t>
  </si>
  <si>
    <t>M21</t>
  </si>
  <si>
    <t>Elektromontáže</t>
  </si>
  <si>
    <t>122201101R00</t>
  </si>
  <si>
    <t>Odkopávky nezapažené v hor. 3 do 100 m3</t>
  </si>
  <si>
    <t>m3</t>
  </si>
  <si>
    <t>zemina s travním drnem:829*0,05</t>
  </si>
  <si>
    <t>VV</t>
  </si>
  <si>
    <t>zemina s travním drnem:389*0,05</t>
  </si>
  <si>
    <t>zemina s kamenín:829*0,1</t>
  </si>
  <si>
    <t>tvorba pláně:829/2*0,05</t>
  </si>
  <si>
    <t>162201102R00</t>
  </si>
  <si>
    <t>Vodorovné přemístění výkopku z hor.1-4 do 50 m</t>
  </si>
  <si>
    <t>171101102R00</t>
  </si>
  <si>
    <t>Uložení sypaniny do násypů zhutněných na 96% PS</t>
  </si>
  <si>
    <t>132201111R00</t>
  </si>
  <si>
    <t>Hloubení rýh š.do 60 cm v hor.3 do 100 m3, STROJNĚ</t>
  </si>
  <si>
    <t>sběrný drén:0,3*0,4*218</t>
  </si>
  <si>
    <t>svodný drén:0,4*0,6*15</t>
  </si>
  <si>
    <t>132201211R00</t>
  </si>
  <si>
    <t>Hloubení rýh š.do 200 cm hor.3 do 100 m3,STROJNĚ</t>
  </si>
  <si>
    <t>kanalizace a šachta:5*1,1*1,8</t>
  </si>
  <si>
    <t>133201101R00</t>
  </si>
  <si>
    <t>Hloubení šachet v hor.3 do 100 m3</t>
  </si>
  <si>
    <t>oplocení:0,6*0,6*1,1*(8+28)</t>
  </si>
  <si>
    <t>oplocení:0,3*0,3*0,7*35</t>
  </si>
  <si>
    <t>sportovní vybavení:0,5*0,5*0,75*8</t>
  </si>
  <si>
    <t>streetbal:0,8*0,8*1,1*4</t>
  </si>
  <si>
    <t>lavice:0,5*0,2*0,3*2*6</t>
  </si>
  <si>
    <t>koš:0,45*0,45*0,4*2</t>
  </si>
  <si>
    <t>vyklápěcí lavice:0,5*0,2*0,3*2*1</t>
  </si>
  <si>
    <t>151101101R00</t>
  </si>
  <si>
    <t>Pažení a rozepření stěn rýh - příložné - hl.do 2 m</t>
  </si>
  <si>
    <t>m2</t>
  </si>
  <si>
    <t>kanalizace a šachta:5*1,8*2</t>
  </si>
  <si>
    <t>151101111R00</t>
  </si>
  <si>
    <t>Odstranění pažení stěn rýh - příložné - hl. do 2 m</t>
  </si>
  <si>
    <t>hutněný násyp:5</t>
  </si>
  <si>
    <t>174101101R00</t>
  </si>
  <si>
    <t>Zásyp jam, rýh, šachet se zhutněním</t>
  </si>
  <si>
    <t>kanalizace a šachta:5*1,1*1</t>
  </si>
  <si>
    <t>162701105R00</t>
  </si>
  <si>
    <t>Vodorovné přemístění výkopku z hor.1-4 do 10000 m</t>
  </si>
  <si>
    <t>60,9+82,9+29,76+9,9+21,36-5-5,5</t>
  </si>
  <si>
    <t>162701109R00</t>
  </si>
  <si>
    <t>Příplatek k vod. přemístění hor.1-4 za další 1 km</t>
  </si>
  <si>
    <t>(60,9+82,9+29,76+9,9+21,36-5-5,5)*5</t>
  </si>
  <si>
    <t>199000002R00</t>
  </si>
  <si>
    <t>Poplatek za skládku zemina, kamenivo</t>
  </si>
  <si>
    <t>82,9+29,76+9,9+21,36-5-5,5</t>
  </si>
  <si>
    <t>162702199R00</t>
  </si>
  <si>
    <t>Poplatek za skládku drnu</t>
  </si>
  <si>
    <t>60,9</t>
  </si>
  <si>
    <t>181101102R00</t>
  </si>
  <si>
    <t>Úprava pláně v zářezech v hor. 1-4, se zhutněním</t>
  </si>
  <si>
    <t>829</t>
  </si>
  <si>
    <t>R00500004000</t>
  </si>
  <si>
    <t>Odstranění koše streetbalu, odvoz do 15-ti km, poplatek za skládku</t>
  </si>
  <si>
    <t xml:space="preserve">kus   </t>
  </si>
  <si>
    <t>Popis: ocelová konstrukce, odrazová deska, obroučka, síťka.</t>
  </si>
  <si>
    <t>POP</t>
  </si>
  <si>
    <t>Ocelové prvky odvoz do sběrných surovin 10 km, výtěžek poskytnut investorovi.</t>
  </si>
  <si>
    <t>R00500005000</t>
  </si>
  <si>
    <t>Odstranění ocel. sloupků oplocení v=4m ,  odvoz do 10-ti km, výtěžek poskytnut investorovi</t>
  </si>
  <si>
    <t>6</t>
  </si>
  <si>
    <t>R00500003000</t>
  </si>
  <si>
    <t>Odstranění záchytných sítí, odvoz do 15-ti km, poplatek za skládku</t>
  </si>
  <si>
    <t xml:space="preserve">m2    </t>
  </si>
  <si>
    <t>22*4</t>
  </si>
  <si>
    <t>113204111R00</t>
  </si>
  <si>
    <t>Vytrhání obrubníků zahradních š=50 mm</t>
  </si>
  <si>
    <t>m</t>
  </si>
  <si>
    <t>V betonovém loži s opěrou.</t>
  </si>
  <si>
    <t>1,5</t>
  </si>
  <si>
    <t>961044111R00</t>
  </si>
  <si>
    <t>Bourání základů z betonu prostého</t>
  </si>
  <si>
    <t>streetbal:1*1*1</t>
  </si>
  <si>
    <t>979081111R00</t>
  </si>
  <si>
    <t>Odvoz suti a vybour. hmot na skládku do 1 km</t>
  </si>
  <si>
    <t>t</t>
  </si>
  <si>
    <t>2,395</t>
  </si>
  <si>
    <t>979081121R00</t>
  </si>
  <si>
    <t>Příplatek k odvozu za každý další 1 km</t>
  </si>
  <si>
    <t>2,395*14</t>
  </si>
  <si>
    <t>979990103R00</t>
  </si>
  <si>
    <t>Poplatek za skládku suti - beton do 30x30 cm</t>
  </si>
  <si>
    <t>obrubníky:1,5*0,13</t>
  </si>
  <si>
    <t>základy:1*2,2</t>
  </si>
  <si>
    <t>R00100</t>
  </si>
  <si>
    <t>Nákup zeminy schopné zúrodnění</t>
  </si>
  <si>
    <t>389*0,1</t>
  </si>
  <si>
    <t>167101101R00</t>
  </si>
  <si>
    <t>Nakládání výkopku z hor.1-4 v množství do 100 m3</t>
  </si>
  <si>
    <t>181301101R00</t>
  </si>
  <si>
    <t>Rozprostření ornice, rovina, tl. do 10 cm do 500m2</t>
  </si>
  <si>
    <t>389</t>
  </si>
  <si>
    <t>180402111R00</t>
  </si>
  <si>
    <t>Založení trávníku parkového výsevem v rovině</t>
  </si>
  <si>
    <t>00572410R</t>
  </si>
  <si>
    <t xml:space="preserve">Směs travní parková mírná zátěž </t>
  </si>
  <si>
    <t>kg</t>
  </si>
  <si>
    <t>POL3_0</t>
  </si>
  <si>
    <t>389*0,03</t>
  </si>
  <si>
    <t>271571111R00</t>
  </si>
  <si>
    <t>Polštář základu ze štěrkopísku tříděného</t>
  </si>
  <si>
    <t>oplocení:0,6*0,6*0,1*(8+28)</t>
  </si>
  <si>
    <t>oplocení:0,3*0,3*0,1*35</t>
  </si>
  <si>
    <t>sportovní vybavení:0,5*0,5*0,1*8</t>
  </si>
  <si>
    <t>streetbal:0,8*0,8*0,1*4</t>
  </si>
  <si>
    <t>lavice:0,5*0,2*0,1*2*6</t>
  </si>
  <si>
    <t>koš:0,45*0,45*0,1*2</t>
  </si>
  <si>
    <t>vyklápěcí lavice:0,5*0,2*0,1*2</t>
  </si>
  <si>
    <t>275353112R00</t>
  </si>
  <si>
    <t>Bednění kotev.otvorů patek do 0,02 m2, hl. 1,0 m</t>
  </si>
  <si>
    <t>kus</t>
  </si>
  <si>
    <t>Např. PVC DN 100-250 mm</t>
  </si>
  <si>
    <t>oplocení:8+28</t>
  </si>
  <si>
    <t>oplocení:35</t>
  </si>
  <si>
    <t>sportovní vybavení:8</t>
  </si>
  <si>
    <t>streetbal:4</t>
  </si>
  <si>
    <t>275313611R00</t>
  </si>
  <si>
    <t>Beton základových patek prostý C 16/20</t>
  </si>
  <si>
    <t>oplocení:0,6*0,6*1*(8+28)*1,1</t>
  </si>
  <si>
    <t>oplocení:0,3*0,3*0,6*35*1,1</t>
  </si>
  <si>
    <t>sportovní vybavení:0,5*0,5*0,65*8*1,1</t>
  </si>
  <si>
    <t>streetbal:0,8*0,8*1*4*1,1</t>
  </si>
  <si>
    <t>lavice:0,5*0,2*0,2*2*61,1</t>
  </si>
  <si>
    <t>koš:0,45*0,45*0,3*3*1,1</t>
  </si>
  <si>
    <t>vyklápěcí lavice:0,5*0,2*0,2*2*1,1</t>
  </si>
  <si>
    <t>275351215R00</t>
  </si>
  <si>
    <t>Bednění stěn základových patek - zřízení</t>
  </si>
  <si>
    <t>oplocení:0,6*4*0,3*(8+28)</t>
  </si>
  <si>
    <t>oplocení:0,3*4*0,3*35</t>
  </si>
  <si>
    <t>sportovní vybavení:0,5*4*0,3*8</t>
  </si>
  <si>
    <t>streetbal:0,8*4*0,3*4</t>
  </si>
  <si>
    <t>275351216R00</t>
  </si>
  <si>
    <t>Bednění stěn základových patek - odstranění</t>
  </si>
  <si>
    <t>275361921RT4</t>
  </si>
  <si>
    <t>Výztuž základových patek ze svařovaných sítí, průměr drátu  6,0 oka 100/100 mm KH30</t>
  </si>
  <si>
    <t>streetbal:(0,8*0,8*2+1*0,8*4)*0,005*4</t>
  </si>
  <si>
    <t>338171121V01</t>
  </si>
  <si>
    <t>Osazení sloupků plot.oc. nad 2 m do patek, zalití MC</t>
  </si>
  <si>
    <t>8+28</t>
  </si>
  <si>
    <t>338171111R00</t>
  </si>
  <si>
    <t>Osazení sloupků plot.oc.do 2 m do patek, zalití MC</t>
  </si>
  <si>
    <t>35</t>
  </si>
  <si>
    <t>90007631</t>
  </si>
  <si>
    <t>Sloupky pro oplocení  TR 76/5/5 800 mm, žár.pozinkované</t>
  </si>
  <si>
    <t>Včetně horního zaslepení, uchycení pro lanka a mantinely.</t>
  </si>
  <si>
    <t>90007630</t>
  </si>
  <si>
    <t>Sloupky pro oplocení  TR 76/4/4 800 mm, žár.pozinkované</t>
  </si>
  <si>
    <t>28</t>
  </si>
  <si>
    <t>90007632</t>
  </si>
  <si>
    <t>Sloupky pro oplocení  TR 76/4/1 200 mm, žár.pozinkované</t>
  </si>
  <si>
    <t>Včetně horního zaslepení, uchycení pro mantinely.</t>
  </si>
  <si>
    <t>767995104R00</t>
  </si>
  <si>
    <t>Výroba a montáž kov. atypických konstr. do 50 kg</t>
  </si>
  <si>
    <t>horní ztužení:(33,2*2+2,15*4+2*1)*5,524</t>
  </si>
  <si>
    <t>horní ztužení:(15,2*2+0,15*4)*6,782</t>
  </si>
  <si>
    <t>R0324</t>
  </si>
  <si>
    <t>Ztužení plotové, žárově pozinkované, tr. 60/4 mm</t>
  </si>
  <si>
    <t>horní ztužení:33,2*2+2,15*4+2*1</t>
  </si>
  <si>
    <t>R0325</t>
  </si>
  <si>
    <t>Ztužení plotové, žárově pozinkované, tr. 60/5 mm</t>
  </si>
  <si>
    <t>horní ztužení:15,2*2+0,15*4</t>
  </si>
  <si>
    <t>90100110</t>
  </si>
  <si>
    <t>Síť pro oplocení PE 45/45/3 mm dodávka a montáž</t>
  </si>
  <si>
    <t>Včetně ocelového lanka, napínáků a karabinek.</t>
  </si>
  <si>
    <t>(33,2*2+2,15*4)*3,2</t>
  </si>
  <si>
    <t>15,2*2*4,2</t>
  </si>
  <si>
    <t>-3,1*1/2*4</t>
  </si>
  <si>
    <t>767920230R00</t>
  </si>
  <si>
    <t>Montáž vrat na ocelové sloupky, plochy do 6 m2</t>
  </si>
  <si>
    <t>90100178</t>
  </si>
  <si>
    <t>Brána 2000/2500 mm, žárově pozinkovaná výplň</t>
  </si>
  <si>
    <t>R564 80-1111.4</t>
  </si>
  <si>
    <t>Podklad kameniva drceného po zhutnění tl. 1cm, frakce 0/4 mm, tř. A</t>
  </si>
  <si>
    <t>hřiště:36*18-1,5*1,5/2*4</t>
  </si>
  <si>
    <t>R564 80-1111.3</t>
  </si>
  <si>
    <t>Podklad z kameniva drcen po zhutnění tloušťky 2 cm, frakce 4/8 mm, tř. A</t>
  </si>
  <si>
    <t>R564 80-1111.1</t>
  </si>
  <si>
    <t>Podklad z kameniva drcen po zhutnění tloušťky 3 cm, frakce 8/16 mm tř. A</t>
  </si>
  <si>
    <t>R564 81-1112.2</t>
  </si>
  <si>
    <t>Podklad z kameniva drcen po zhutnění tloušťky 6 cm, frakce 16/32 mm, tř. A</t>
  </si>
  <si>
    <t>564721112R00</t>
  </si>
  <si>
    <t>Podklad z kameniva drceného vel.32-63 mm,tl. 9 cm, tř. A</t>
  </si>
  <si>
    <t>564821112RT4</t>
  </si>
  <si>
    <t>Podklad ze štěrkodrti po zhutnění tloušťky 9 cm, štěrkodrť frakce 0-63 mm tř. A</t>
  </si>
  <si>
    <t>568111111R00</t>
  </si>
  <si>
    <t>Zřízení vrstvy z geotextilie skl.do 1:5, š.do 3 m</t>
  </si>
  <si>
    <t>69366057R</t>
  </si>
  <si>
    <t>Geotextilie 100% PP, 400 g/m2 šíře do 8,8 m</t>
  </si>
  <si>
    <t>hřiště:(36*18-1,5*1,5/2*4)*1,15</t>
  </si>
  <si>
    <t>596215020R00</t>
  </si>
  <si>
    <t>Kladení zámkové dlažby tl. 6 cm do drtě tl. 3 cm</t>
  </si>
  <si>
    <t>dlažba nová:161</t>
  </si>
  <si>
    <t>zpětné osazení dlažby:2,25</t>
  </si>
  <si>
    <t>592451210R</t>
  </si>
  <si>
    <t>Dlažba zámková 30x30x6 cm přírodní</t>
  </si>
  <si>
    <t>dlažba:161*1,02</t>
  </si>
  <si>
    <t>R564851111</t>
  </si>
  <si>
    <t>Podklad z kameniva drceného po zhutnění tl. 15 cm, frakce 8/16 mm, tř. A</t>
  </si>
  <si>
    <t>dlažba:161</t>
  </si>
  <si>
    <t>113106231R00</t>
  </si>
  <si>
    <t>Rozebrání dlažeb ze zámkové dlažby v kamenivu</t>
  </si>
  <si>
    <t>1,5*1,5</t>
  </si>
  <si>
    <t>R0403</t>
  </si>
  <si>
    <t>Umělý vodopropustný tartan, tl. 10 mm</t>
  </si>
  <si>
    <t>Směs z celoprobarveného EPDM granulátu a PUR pojiva s filtračním průtokem min. 150 mm/h.</t>
  </si>
  <si>
    <t>R0403.2</t>
  </si>
  <si>
    <t>Příplatek za barevnost sportovního povrchu</t>
  </si>
  <si>
    <t>R0409</t>
  </si>
  <si>
    <t>Pružná podkladní vrstva, tl. 30 mm</t>
  </si>
  <si>
    <t>Směs kameniva fr. 3-8 mm, SBR pryžového granulátu fr. 2-4 mm a PUR pojiva s příčnou pevností v tahu větší než 0,2 MPa a filtračním průtokem větším než 1 cm/s.</t>
  </si>
  <si>
    <t>589651121R00</t>
  </si>
  <si>
    <t>Lajnování sportovních ploch</t>
  </si>
  <si>
    <t>tenis, volejbal, nohejbal:146+89+30,8</t>
  </si>
  <si>
    <t>m. kopaná, streetbal, florbal:183+16,4*4+25*2</t>
  </si>
  <si>
    <t>R0774</t>
  </si>
  <si>
    <t>Sloupky na tenis pozinkované, vč. sítě, pouzder a, víček, dodávka a montáž</t>
  </si>
  <si>
    <t>sada</t>
  </si>
  <si>
    <t>R0772</t>
  </si>
  <si>
    <t>Sloupky pro volejbal pozinkované vč.sítě, volejbal-nohejbal, pouzder a víček dodávka a</t>
  </si>
  <si>
    <t>R0780</t>
  </si>
  <si>
    <t>Branka pro m. kopanou 2x3 m, žárově  pozinkovaná, dodávka a montáž</t>
  </si>
  <si>
    <t>Síť s ocelovou vložkou a klipy, podrobnější popis viz. Obecná specifikace navržených výrobků.</t>
  </si>
  <si>
    <t>R0782</t>
  </si>
  <si>
    <t>Koš streetbalu standartní s odrazovou deskou a, řetíz. síťkou dodávka a montáž</t>
  </si>
  <si>
    <t>Branka florbalová, síť</t>
  </si>
  <si>
    <t>R0213</t>
  </si>
  <si>
    <t>Lavička bez opěradla, dodávka a montáž</t>
  </si>
  <si>
    <t>Sedací plocha z tropického dřeva, podrobnější popis viz. Obecná specifikace navržených výrobků.</t>
  </si>
  <si>
    <t>R0798</t>
  </si>
  <si>
    <t>Odpadkový koš pevně zabudovaný se stříškou, dodávka a montáž</t>
  </si>
  <si>
    <t>Obložení z tropického dřeva, podrobnější popis viz. Obecná specifikace navržených výrobků.</t>
  </si>
  <si>
    <t>R0258</t>
  </si>
  <si>
    <t>Vyklápěcí lavice bez opěradla, dodávka a montáž</t>
  </si>
  <si>
    <t>S uzamykatelným prostorem na míče a sítě vč. držáků síťových sloupků.</t>
  </si>
  <si>
    <t>871353121R00</t>
  </si>
  <si>
    <t>Montáž trub z plastu, gumový kroužek, DN 200</t>
  </si>
  <si>
    <t>kanalizace:4,5</t>
  </si>
  <si>
    <t>28611156.AR</t>
  </si>
  <si>
    <t>Trubka kanalizační SN 4 PVC 200x4,9x1000 mm</t>
  </si>
  <si>
    <t>kanalizace:4,5*1,02</t>
  </si>
  <si>
    <t>451572111R00</t>
  </si>
  <si>
    <t>Lože pod potrubí z kameniva těženého 0 - 4 mm</t>
  </si>
  <si>
    <t>kanalizace:4,5*1,1*0,15</t>
  </si>
  <si>
    <t>175101101RT2</t>
  </si>
  <si>
    <t>Obsyp potrubí bez prohození sypaniny, s dodáním štěrkopísku frakce 0 - 22 mm</t>
  </si>
  <si>
    <t>kanalizace:4,5*1,1*0,65</t>
  </si>
  <si>
    <t>894431112RCA</t>
  </si>
  <si>
    <t>Šachta, D 315 mm, dl.šach.roury 1,25 m, sběrná, dno PP KG D 200 mm, poklop litina 12,5 t</t>
  </si>
  <si>
    <t>R0060</t>
  </si>
  <si>
    <t>Napojení kanalizace do stávající šachty</t>
  </si>
  <si>
    <t>Vyfrézováním otvoru a osazením šachtové průchodky.</t>
  </si>
  <si>
    <t>871318111R00</t>
  </si>
  <si>
    <t>Kladení drenážního potrubí z plastických hmot</t>
  </si>
  <si>
    <t>sběrný drén:218</t>
  </si>
  <si>
    <t>svodný drén:15</t>
  </si>
  <si>
    <t>28611223.AR</t>
  </si>
  <si>
    <t>Trubka PVC drenážní flexibilní d 100 mm</t>
  </si>
  <si>
    <t>sběrný drén:218*1,02</t>
  </si>
  <si>
    <t>28611225.AR</t>
  </si>
  <si>
    <t>Trubka PVC drenážní flexibilní d 160 mm</t>
  </si>
  <si>
    <t>svodný drén:15*1,02</t>
  </si>
  <si>
    <t>212561111R00</t>
  </si>
  <si>
    <t>Výplň odvodňov. trativodů kam. hrubě drcen. 16 mm</t>
  </si>
  <si>
    <t>Změna frakce na 4-8 mm.</t>
  </si>
  <si>
    <t>sběrný drén:0,3*0,25*218</t>
  </si>
  <si>
    <t>svodný drén:0,4*0,3*15</t>
  </si>
  <si>
    <t>Frakce 8-16 mm.</t>
  </si>
  <si>
    <t>sběrný drén:0,3*0,15*218</t>
  </si>
  <si>
    <t>212971110R00</t>
  </si>
  <si>
    <t>Opláštění trativodů z geotext., do sklonu 1:2,5</t>
  </si>
  <si>
    <t>sběrný drén:(0,3*3+0,4*2)*218</t>
  </si>
  <si>
    <t>svodný drén:(0,4*2+0,6*2)*15</t>
  </si>
  <si>
    <t>69366197R</t>
  </si>
  <si>
    <t>Geotextilie 200 g/m2 š. 200cm 100% PP</t>
  </si>
  <si>
    <t>sběrný drén:(0,3*3+0,4*2)*218*1,15</t>
  </si>
  <si>
    <t>svodný drén:(0,4*2+0,6*2)*15*1,15</t>
  </si>
  <si>
    <t>877353121RT5</t>
  </si>
  <si>
    <t>Montáž tvarovek odboč. plast. gum. kroužek DN 200, včetně dodávky odbočky PVC 160/110 mm</t>
  </si>
  <si>
    <t>877353121RT2</t>
  </si>
  <si>
    <t>Montáž tvarovek odboč. plast. gum. kroužek DN 200, včetně dodávky odbočky PVC 110/110 mm</t>
  </si>
  <si>
    <t>877353123R00</t>
  </si>
  <si>
    <t>Montáž tvarovek jednoos. plast. gum.kroužek DN 200</t>
  </si>
  <si>
    <t>28651691.AR</t>
  </si>
  <si>
    <t>Redukce kanalizační 160/ 110 PVC</t>
  </si>
  <si>
    <t>0,3*0,1*(185,5+2)</t>
  </si>
  <si>
    <t>916561111RT4</t>
  </si>
  <si>
    <t>Osazení záhon.obrubníků do lože z C 12/15 s opěrou, včetně obrubníku  50/5/25 cm</t>
  </si>
  <si>
    <t>184</t>
  </si>
  <si>
    <t>917862111RV3</t>
  </si>
  <si>
    <t>Osazení stojat. obrub.bet. s opěrou,lože z C 12/15, včetně obrubníku nájezdového CSB H 15 1000/150/150</t>
  </si>
  <si>
    <t>597101020RAA</t>
  </si>
  <si>
    <t>Žlab odvodňovací polymerbeton, zatížení B125 kN, včetně dodávky PZ roštu a žlabu š=150 mm</t>
  </si>
  <si>
    <t>POL2_0</t>
  </si>
  <si>
    <t>9</t>
  </si>
  <si>
    <t>597103013RA0</t>
  </si>
  <si>
    <t>Vpusť k žlabu polymerbetonová B125, PZ rošt</t>
  </si>
  <si>
    <t>998222012R00</t>
  </si>
  <si>
    <t>Přesun hmot, zpevněné plochy, kryt z kameniva</t>
  </si>
  <si>
    <t>762134122R00</t>
  </si>
  <si>
    <t>Montáž bednění stěn, fošny hobl. do 60 mm, na sraz</t>
  </si>
  <si>
    <t>(33,2*2+15,2*2+2,15*4)*0,8</t>
  </si>
  <si>
    <t>R605-00022</t>
  </si>
  <si>
    <t>Fošna hoblovaná  modřínová tl. 36 mm, 2x zkosená hrana</t>
  </si>
  <si>
    <t>(33,2*2+15,2*2+2,15*4)*0,195*0,035*4</t>
  </si>
  <si>
    <t>783726300R00</t>
  </si>
  <si>
    <t>Nátěr synt. lazurovací tesařských konstr. 3x lak</t>
  </si>
  <si>
    <t>(33,2*2+15,2*2+2,15*4)*(0,195+0,035)*2*4</t>
  </si>
  <si>
    <t>R210006000</t>
  </si>
  <si>
    <t>Zrušení stáv. nadzemního vedení NN</t>
  </si>
  <si>
    <t>50</t>
  </si>
  <si>
    <t>R210007000</t>
  </si>
  <si>
    <t>Nová spojovací skříň - umístit na stáv. bet. sloup</t>
  </si>
  <si>
    <t>Propojení stáv.rozvodů s novou přeložkou.</t>
  </si>
  <si>
    <t>R210008000</t>
  </si>
  <si>
    <t>Samostatný výkop a zához rýhy</t>
  </si>
  <si>
    <t>Včetně zapískování a fólie.</t>
  </si>
  <si>
    <t>R210009000</t>
  </si>
  <si>
    <t>Nové kabelové rozvody do země</t>
  </si>
  <si>
    <t>Z toho 45bm ve výkopu SO 02</t>
  </si>
  <si>
    <t>R210010000</t>
  </si>
  <si>
    <t xml:space="preserve">Nové kabelové  rozvody v objektu šaten v liště </t>
  </si>
  <si>
    <t>25</t>
  </si>
  <si>
    <t>Hodnota A</t>
  </si>
  <si>
    <t>Hodnota B</t>
  </si>
  <si>
    <t>Základní náklady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</si>
  <si>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</si>
  <si>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</si>
  <si>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</si>
  <si>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</si>
  <si>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</si>
  <si>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PPV 1,00% z nátěrů a zemních prací</t>
  </si>
  <si>
    <t>Mezisoučet 2</t>
  </si>
  <si>
    <t>Dodav. dokumentace 1,00% z mezisoučtu 2</t>
  </si>
  <si>
    <t>Rizika a pojištění 1,00% z mezisoučtu 2</t>
  </si>
  <si>
    <t>Opravy v záruce 0,00% z mezisoučtu 1</t>
  </si>
  <si>
    <t>Základní náklady celkem</t>
  </si>
  <si>
    <t>GZS 3,25% z pravé strany mezisoučtu 2</t>
  </si>
  <si>
    <t>Provozní vlivy 1,00%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</si>
  <si>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</si>
  <si>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</si>
  <si>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</si>
  <si>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</si>
  <si>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</si>
  <si>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</si>
  <si>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Věta</t>
  </si>
  <si>
    <t>Pozice</t>
  </si>
  <si>
    <t>Mj</t>
  </si>
  <si>
    <t>Počet</t>
  </si>
  <si>
    <t>Materiál</t>
  </si>
  <si>
    <t>Materiál celkem</t>
  </si>
  <si>
    <t>Montáž celkem</t>
  </si>
  <si>
    <t>Cena</t>
  </si>
  <si>
    <t>Rozvaděč RS1</t>
  </si>
  <si>
    <t>1038-1787</t>
  </si>
  <si>
    <t>Skříně na pilíř</t>
  </si>
  <si>
    <t>1038-1788</t>
  </si>
  <si>
    <t>bez el. výzbroje</t>
  </si>
  <si>
    <t>1092-156</t>
  </si>
  <si>
    <t>Rozměr 600x400x240mm</t>
  </si>
  <si>
    <t>ks</t>
  </si>
  <si>
    <t>1038-1025</t>
  </si>
  <si>
    <t>FAB zámek do skříně</t>
  </si>
  <si>
    <t>1038-232</t>
  </si>
  <si>
    <t>Pilíře</t>
  </si>
  <si>
    <t>1038-235</t>
  </si>
  <si>
    <t>Pilíř rozměr  1330x400x240</t>
  </si>
  <si>
    <t>1092-150</t>
  </si>
  <si>
    <t>ROZV.PŘÍSLUŠENSTVÍ</t>
  </si>
  <si>
    <t>Nosná konstrukce s DIN lištama</t>
  </si>
  <si>
    <t>7004-19069</t>
  </si>
  <si>
    <t>PLASTOVÁ ROZVODNICE NA POVRCH PRŮHLEDNÉ  DVEŘE, IP65</t>
  </si>
  <si>
    <t>1182-16445</t>
  </si>
  <si>
    <t>RZI-N-3T54 Rozvodnicová skříň</t>
  </si>
  <si>
    <t>Ks</t>
  </si>
  <si>
    <t>1182-12909</t>
  </si>
  <si>
    <t>Páčkové výkonové spínače</t>
  </si>
  <si>
    <t>1182-16355</t>
  </si>
  <si>
    <t>MSN-40-3 Vypínač</t>
  </si>
  <si>
    <t>1182-16354</t>
  </si>
  <si>
    <t>MSN-32-3 Vypínač</t>
  </si>
  <si>
    <t>1182-5197</t>
  </si>
  <si>
    <t>JISTIČ 3 PÓLOVÝ  CHAR. "B"</t>
  </si>
  <si>
    <t>1182-15627</t>
  </si>
  <si>
    <t>LTN-16B-1 Jistič</t>
  </si>
  <si>
    <t>1182-15756</t>
  </si>
  <si>
    <t>LTN-16B-3 Jistič</t>
  </si>
  <si>
    <t>1182-15774</t>
  </si>
  <si>
    <t>LTN-16C-3 Jistič</t>
  </si>
  <si>
    <t>1182-5438</t>
  </si>
  <si>
    <t>4-PÓLOVÝ PROUDOVÝ CHRÁNIČ</t>
  </si>
  <si>
    <t>1182-443</t>
  </si>
  <si>
    <t>40/4/030 40A</t>
  </si>
  <si>
    <t>1002-7128</t>
  </si>
  <si>
    <t>ZÁSUVKA PRŮMYSLOVÁ, VESTAVNÁ ŠIKMÁ - MIN. VELIKOST PŘÍRUBY, IP 44</t>
  </si>
  <si>
    <t>1002-7844</t>
  </si>
  <si>
    <t>Zásuvka průmyslová, šikmá, s minimální velikostí příruby, vestavná montáž; řazení 3P+N+PE; b. IP 44, 32 A</t>
  </si>
  <si>
    <t>1002-6689</t>
  </si>
  <si>
    <t>ZÁSUVKA VESTAVNÁ IP44</t>
  </si>
  <si>
    <t>1002-1061</t>
  </si>
  <si>
    <t>Zásuvka vestavná, s ochranným kolíkem, k upevnění na podložku; 1P+PE IP44</t>
  </si>
  <si>
    <t>1224-72</t>
  </si>
  <si>
    <t>UNIVERZÁLNÍ ŘADOVÉ SVORKOVNICE</t>
  </si>
  <si>
    <t>1224-78</t>
  </si>
  <si>
    <t>6035-50 do 95  mm2</t>
  </si>
  <si>
    <t>ŘADOVÉ SVORKOVNICE</t>
  </si>
  <si>
    <t>RVA16</t>
  </si>
  <si>
    <t>SVORKOVNICE PE, N</t>
  </si>
  <si>
    <t>6236-30 63A,500V</t>
  </si>
  <si>
    <t>1221-1</t>
  </si>
  <si>
    <t>VÝVODKY S MATICÍ</t>
  </si>
  <si>
    <t>1221-8</t>
  </si>
  <si>
    <t>Pg36 28-33 mm</t>
  </si>
  <si>
    <t>1221-6</t>
  </si>
  <si>
    <t>Pg21 15-17 mm</t>
  </si>
  <si>
    <t>Rozvaděč RS1 - celkem</t>
  </si>
  <si>
    <t>Dodávky</t>
  </si>
  <si>
    <t>Dodávky - celkem</t>
  </si>
  <si>
    <t>9999-1235</t>
  </si>
  <si>
    <t>MONTÁŽ</t>
  </si>
  <si>
    <t>9999-1239</t>
  </si>
  <si>
    <t>Plastových skříní</t>
  </si>
  <si>
    <t>1182-15757</t>
  </si>
  <si>
    <t>LTN-20B-3 Jistič</t>
  </si>
  <si>
    <t>PRŮMYSLOVÁ SVÍTIDLA</t>
  </si>
  <si>
    <t>Asymetrické výbojkové svítidlo 1x400W, IP65, tělo svítidla je z tlakem litého hliníku, povrchová úprava šedá prášková barva, reflektor z vysoce leštěného hliníku, s asymetrickou vyzařovací charakteristikou, krycí tvrzené sklo je k tělu připevněné na odklápěcím závěsu a přidržují ho hliníkové klipsy.</t>
  </si>
  <si>
    <t>Recyklační poplatek svítidel</t>
  </si>
  <si>
    <t>TŘMEN PRO UCHYCENÍ SVÍTIDLA</t>
  </si>
  <si>
    <t>VÝBOJKA 400W/230V</t>
  </si>
  <si>
    <t>Recyklační poplatek zdroje</t>
  </si>
  <si>
    <t>OSVĚLOVACÍ STOŽÁR</t>
  </si>
  <si>
    <t>OCELOVÝ ZINKOVANÝ TRUBKOVÝ  8m</t>
  </si>
  <si>
    <t>Výložník pro 3 svítidla</t>
  </si>
  <si>
    <t>1066-1</t>
  </si>
  <si>
    <t>STOŽÁROVÁ SVORKOVNICE</t>
  </si>
  <si>
    <t>1066-7</t>
  </si>
  <si>
    <t>stožárová svorkovnice</t>
  </si>
  <si>
    <t>OCEL.NOSNÉ KONSTR.PRO PŘÍSTROJE</t>
  </si>
  <si>
    <t>svítidla</t>
  </si>
  <si>
    <t>7004-8067</t>
  </si>
  <si>
    <t>KABEL SILOVÝ,IZOLACE PVC S VODIČEM PE</t>
  </si>
  <si>
    <t>7004-8076</t>
  </si>
  <si>
    <t>CYKY-J 4x10 mm2</t>
  </si>
  <si>
    <t>7004-8080</t>
  </si>
  <si>
    <t>CYKY-J 5x4 mm2</t>
  </si>
  <si>
    <t>7004-8068</t>
  </si>
  <si>
    <t>CYKY-J 3x1.5 mm2</t>
  </si>
  <si>
    <t>7004-8019</t>
  </si>
  <si>
    <t>VODIČ JEDNOŽILOVÝ OHEBNÝ (CYA)</t>
  </si>
  <si>
    <t>7004-8028</t>
  </si>
  <si>
    <t>H07V-K 25  mm2 , pevně</t>
  </si>
  <si>
    <t>1122-164</t>
  </si>
  <si>
    <t>CHRÁNIČKA PLASTOVÁ</t>
  </si>
  <si>
    <t>1123-596</t>
  </si>
  <si>
    <t>TRUBKA PVC 90</t>
  </si>
  <si>
    <t>1002-8273</t>
  </si>
  <si>
    <t>LIŠTA HRANATÁ</t>
  </si>
  <si>
    <t>1123-4229</t>
  </si>
  <si>
    <t>LHD 30X25_HD LIŠTA HRANATÁ</t>
  </si>
  <si>
    <t>9999-412</t>
  </si>
  <si>
    <t>UKONČENÍ KABELŮ SMRŠŤOVACÍ ZÁKLOPKOU</t>
  </si>
  <si>
    <t>9999-414</t>
  </si>
  <si>
    <t>4x16  mm2</t>
  </si>
  <si>
    <t>9999-422</t>
  </si>
  <si>
    <t>5x4  mm2</t>
  </si>
  <si>
    <t>3x1,5  mm2</t>
  </si>
  <si>
    <t>9999-443</t>
  </si>
  <si>
    <t>UKONČENÍ  VODIČŮ V ROZVADĚČÍCH</t>
  </si>
  <si>
    <t>9999-2763</t>
  </si>
  <si>
    <t xml:space="preserve"> Do  16   mm2</t>
  </si>
  <si>
    <t>9999-445</t>
  </si>
  <si>
    <t xml:space="preserve"> Do   4   mm2</t>
  </si>
  <si>
    <t>9999-456</t>
  </si>
  <si>
    <t>UKONČENÍ VODIČŮ NA SVORKOVNICI</t>
  </si>
  <si>
    <t>9999-457</t>
  </si>
  <si>
    <t xml:space="preserve"> Do  16 mm2</t>
  </si>
  <si>
    <t>1244-1</t>
  </si>
  <si>
    <t>OCELOVÝ DRÁT POZINKOVANÝ</t>
  </si>
  <si>
    <t>1244-3</t>
  </si>
  <si>
    <t>Drát 10 drát o 10mm(0,62kg/m), pevně</t>
  </si>
  <si>
    <t>1244-199</t>
  </si>
  <si>
    <t>SVORKA HROMOSVODNÍ,UZEMŇOVACÍ</t>
  </si>
  <si>
    <t>1244-204</t>
  </si>
  <si>
    <t>SSp spojovací s příložkou</t>
  </si>
  <si>
    <t>FOLIE VÝSTRAŽNÁ Z PVC</t>
  </si>
  <si>
    <t>šířka 33cm</t>
  </si>
  <si>
    <t>9999-1301</t>
  </si>
  <si>
    <t>VYBOURANI OTVORU VE ZDIVU</t>
  </si>
  <si>
    <t>9999-1302</t>
  </si>
  <si>
    <t>CIHELNEM DO PRUMERU 60mm</t>
  </si>
  <si>
    <t>9999-1304</t>
  </si>
  <si>
    <t xml:space="preserve"> Stena do 300mm</t>
  </si>
  <si>
    <t>STATICKÝ VÝPOČET</t>
  </si>
  <si>
    <t>statický výpočet základu pro stožár</t>
  </si>
  <si>
    <t>9999-1280</t>
  </si>
  <si>
    <t>HODINOVE ZUCTOVACI SAZBY</t>
  </si>
  <si>
    <t>9999-1284</t>
  </si>
  <si>
    <t xml:space="preserve"> Uprava stavajiciho rozvadece R1</t>
  </si>
  <si>
    <t>hod</t>
  </si>
  <si>
    <t>Pronájem mobilní plošiny</t>
  </si>
  <si>
    <t>Pronájem jeřábu</t>
  </si>
  <si>
    <t>PROVEDENI REVIZNICH ZKOUSEK</t>
  </si>
  <si>
    <t>DLE CSN 331500</t>
  </si>
  <si>
    <t>Revizni technik</t>
  </si>
  <si>
    <t>Podružný materiál</t>
  </si>
  <si>
    <t>Elektromontáže - celkem</t>
  </si>
  <si>
    <t>JÁMA PRO STOŽÁRY</t>
  </si>
  <si>
    <t>Zemina třídy 3,ručně</t>
  </si>
  <si>
    <t>9999-985</t>
  </si>
  <si>
    <t>ODVOZ ZEMINY</t>
  </si>
  <si>
    <t>9999-986</t>
  </si>
  <si>
    <t>Naložení, odvoz do 10km</t>
  </si>
  <si>
    <t>Poplatek za uložení na skládce</t>
  </si>
  <si>
    <t>ZÁKL.PRO STOŽÁR</t>
  </si>
  <si>
    <t>D 1000x1000x1700 mm</t>
  </si>
  <si>
    <t>9999-997</t>
  </si>
  <si>
    <t>HLOUBENÍ KABELOVÉ RÝHY</t>
  </si>
  <si>
    <t>9999-999</t>
  </si>
  <si>
    <t xml:space="preserve"> Šíře 400mm,hloubka 800mm</t>
  </si>
  <si>
    <t>9999-987</t>
  </si>
  <si>
    <t>NÁSYP ZEMINY VČETNĚ DUSÁNÍ</t>
  </si>
  <si>
    <t>9999-990</t>
  </si>
  <si>
    <t xml:space="preserve"> Násyp v zemine třídy 5-7</t>
  </si>
  <si>
    <t>9999-1070</t>
  </si>
  <si>
    <t>ZŘÍZENÍ KABEL.LOŽE Z KOPANÉHO PÍSKU</t>
  </si>
  <si>
    <t>9999-1073</t>
  </si>
  <si>
    <t xml:space="preserve"> Šíře do 65cm,tloušťka 10cm</t>
  </si>
  <si>
    <t>9999-1179</t>
  </si>
  <si>
    <t>ZÁHOZ KABEL.RÝHY-ZEMINA TŘ.3</t>
  </si>
  <si>
    <t>9999-1180</t>
  </si>
  <si>
    <t>Příplatek za lepivost</t>
  </si>
  <si>
    <t>Zemní práce celkem</t>
  </si>
  <si>
    <t>Hodnota</t>
  </si>
  <si>
    <t>Nadpis rekapitulace</t>
  </si>
  <si>
    <t>Seznam prací a dodávek elektrotechnických zařízení</t>
  </si>
  <si>
    <t>Akce</t>
  </si>
  <si>
    <t>Projekt</t>
  </si>
  <si>
    <t>SO 02 Umělé osvětlení</t>
  </si>
  <si>
    <t>Investor</t>
  </si>
  <si>
    <t>Město Kopřivnice</t>
  </si>
  <si>
    <t>Z. č.</t>
  </si>
  <si>
    <t>13/2021</t>
  </si>
  <si>
    <t>A. č.</t>
  </si>
  <si>
    <t>Smlouva</t>
  </si>
  <si>
    <t>Vypracoval</t>
  </si>
  <si>
    <t>Ing.Petr Hudík</t>
  </si>
  <si>
    <t>Kontroloval</t>
  </si>
  <si>
    <t>Ladislav Pleva</t>
  </si>
  <si>
    <t>Datum</t>
  </si>
  <si>
    <t>25.3.2021</t>
  </si>
  <si>
    <t>Zpracovatel</t>
  </si>
  <si>
    <t>AKTÉ PK s.r.o.</t>
  </si>
  <si>
    <t>CÚ</t>
  </si>
  <si>
    <t>2021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</si>
  <si>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</si>
  <si>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</si>
  <si>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</si>
  <si>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</si>
  <si>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</si>
  <si>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</si>
  <si>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</si>
  <si>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</si>
  <si>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</si>
  <si>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</si>
  <si>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Rizika a pojištění  (1 - 1,5) %</t>
  </si>
  <si>
    <t>Opravy v záruce  (5 - 7) %</t>
  </si>
  <si>
    <t>0,00</t>
  </si>
  <si>
    <t>GZS  (3,25 nebo 8,4) %</t>
  </si>
  <si>
    <t>3,25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</si>
  <si>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</si>
  <si>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</si>
  <si>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</si>
  <si>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</si>
  <si>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</si>
  <si>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</si>
  <si>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</si>
  <si>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</si>
  <si>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</si>
  <si>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</si>
  <si>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</si>
  <si>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</si>
  <si>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 1</t>
  </si>
  <si>
    <t>Procento PM % 2</t>
  </si>
  <si>
    <t>Procento PM % 3</t>
  </si>
  <si>
    <t>Montážní položka</t>
  </si>
  <si>
    <t>100251</t>
  </si>
  <si>
    <t>100014</t>
  </si>
  <si>
    <t>R0781</t>
  </si>
  <si>
    <t>Síť na badminton kompatibilní se sloupky pro volejbal</t>
  </si>
  <si>
    <t>CZ00298077</t>
  </si>
  <si>
    <t>00298077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</si>
</sst>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#,##0.00000"/>
  </numFmts>
  <fonts count="4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2"/>
      <color rgb="FF000000"/>
      <name val="敓潧⁥䥕ᬀ璾㟰j☸[_x0008_"/>
      <charset val="238"/>
    </font>
    <font>
      <b/>
      <sz val="13"/>
      <color rgb="FF000000"/>
      <name val="敓潧⁥䥕ᬀ璾㟰j☸[_x0008_"/>
      <charset val="238"/>
    </font>
    <font>
      <b/>
      <sz val="12"/>
      <color rgb="FF000000"/>
      <name val="敓潧⁥䥕ᬀ璾㟰j☸[_x0008_"/>
      <charset val="238"/>
    </font>
    <font>
      <b/>
      <sz val="14"/>
      <color rgb="FF000000"/>
      <name val="敓潧⁥䥕ᬀ璾㟰j☸[_x0008_"/>
      <charset val="238"/>
    </font>
    <font>
      <i/>
      <sz val="13"/>
      <color rgb="FF000000"/>
      <name val="敓潧⁥䥕ᬀ璾㟰j☸[_x0008_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2" fillId="0" borderId="0"/>
    <xf numFmtId="0" fontId="1" fillId="0" borderId="0"/>
  </cellStyleXfs>
  <cellXfs count="405">
    <xf numFmtId="0" fontId="0" fillId="0" borderId="0" xfId="0"/>
    <xf numFmtId="164" fontId="11" fillId="0" borderId="2" xfId="21" applyNumberFormat="1" applyFont="1" applyBorder="1"/>
    <xf numFmtId="0" fontId="11" fillId="0" borderId="3" xfId="21" applyFont="1" applyBorder="1"/>
    <xf numFmtId="0" fontId="9" fillId="0" borderId="0" xfId="21" applyFont="1"/>
    <xf numFmtId="0" fontId="9" fillId="0" borderId="0" xfId="21" applyFont="1" applyAlignment="1"/>
    <xf numFmtId="0" fontId="10" fillId="0" borderId="0" xfId="21" applyFont="1"/>
    <xf numFmtId="0" fontId="10" fillId="0" borderId="0" xfId="21" applyFont="1" applyAlignment="1">
      <alignment horizontal="left"/>
    </xf>
    <xf numFmtId="0" fontId="10" fillId="0" borderId="0" xfId="21" applyFont="1" applyAlignment="1">
      <alignment horizontal="right"/>
    </xf>
    <xf numFmtId="0" fontId="12" fillId="0" borderId="0" xfId="21" applyFont="1" applyAlignment="1">
      <alignment horizontal="right"/>
    </xf>
    <xf numFmtId="49" fontId="9" fillId="0" borderId="0" xfId="21" applyNumberFormat="1" applyFont="1"/>
    <xf numFmtId="0" fontId="13" fillId="0" borderId="0" xfId="21" applyFont="1" applyAlignment="1">
      <alignment horizontal="right"/>
    </xf>
    <xf numFmtId="0" fontId="14" fillId="0" borderId="0" xfId="21" applyFont="1" applyAlignment="1">
      <alignment horizontal="left"/>
    </xf>
    <xf numFmtId="0" fontId="7" fillId="0" borderId="0" xfId="21"/>
    <xf numFmtId="0" fontId="15" fillId="0" borderId="0" xfId="21" applyFont="1" applyAlignment="1">
      <alignment horizontal="right"/>
    </xf>
    <xf numFmtId="0" fontId="9" fillId="0" borderId="0" xfId="21" applyFont="1" applyAlignment="1">
      <alignment horizontal="left"/>
    </xf>
    <xf numFmtId="0" fontId="9" fillId="0" borderId="0" xfId="21" applyFont="1" applyAlignment="1">
      <alignment horizontal="right"/>
    </xf>
    <xf numFmtId="0" fontId="9" fillId="0" borderId="0" xfId="21" applyFont="1" applyAlignment="1">
      <alignment horizontal="center"/>
    </xf>
    <xf numFmtId="0" fontId="12" fillId="16" borderId="4" xfId="21" applyFont="1" applyFill="1" applyBorder="1" applyAlignment="1">
      <alignment wrapText="1"/>
    </xf>
    <xf numFmtId="0" fontId="12" fillId="16" borderId="3" xfId="21" applyFont="1" applyFill="1" applyBorder="1" applyAlignment="1">
      <alignment wrapText="1"/>
    </xf>
    <xf numFmtId="0" fontId="12" fillId="16" borderId="2" xfId="21" applyFont="1" applyFill="1" applyBorder="1" applyAlignment="1">
      <alignment wrapText="1"/>
    </xf>
    <xf numFmtId="0" fontId="12" fillId="16" borderId="2" xfId="21" applyFont="1" applyFill="1" applyBorder="1" applyAlignment="1">
      <alignment horizontal="right" vertical="center"/>
    </xf>
    <xf numFmtId="0" fontId="9" fillId="0" borderId="5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1" fontId="9" fillId="0" borderId="0" xfId="21" applyNumberFormat="1" applyFont="1" applyBorder="1" applyAlignment="1">
      <alignment horizontal="right" vertical="center"/>
    </xf>
    <xf numFmtId="0" fontId="9" fillId="0" borderId="6" xfId="21" applyFont="1" applyBorder="1" applyAlignment="1">
      <alignment vertical="center"/>
    </xf>
    <xf numFmtId="4" fontId="9" fillId="0" borderId="7" xfId="21" applyNumberFormat="1" applyFont="1" applyBorder="1" applyAlignment="1">
      <alignment horizontal="right" vertical="center"/>
    </xf>
    <xf numFmtId="4" fontId="9" fillId="0" borderId="5" xfId="21" applyNumberFormat="1" applyFont="1" applyBorder="1" applyAlignment="1">
      <alignment horizontal="right" vertical="center"/>
    </xf>
    <xf numFmtId="4" fontId="9" fillId="0" borderId="8" xfId="21" applyNumberFormat="1" applyFont="1" applyBorder="1" applyAlignment="1">
      <alignment horizontal="right" vertical="center"/>
    </xf>
    <xf numFmtId="0" fontId="14" fillId="17" borderId="4" xfId="21" applyFont="1" applyFill="1" applyBorder="1" applyAlignment="1">
      <alignment vertical="center"/>
    </xf>
    <xf numFmtId="0" fontId="15" fillId="17" borderId="3" xfId="21" applyFont="1" applyFill="1" applyBorder="1" applyAlignment="1">
      <alignment vertical="center"/>
    </xf>
    <xf numFmtId="0" fontId="9" fillId="17" borderId="3" xfId="21" applyFont="1" applyFill="1" applyBorder="1" applyAlignment="1">
      <alignment vertical="center"/>
    </xf>
    <xf numFmtId="4" fontId="14" fillId="17" borderId="9" xfId="21" applyNumberFormat="1" applyFont="1" applyFill="1" applyBorder="1" applyAlignment="1">
      <alignment horizontal="right" vertical="center"/>
    </xf>
    <xf numFmtId="4" fontId="14" fillId="17" borderId="10" xfId="21" applyNumberFormat="1" applyFont="1" applyFill="1" applyBorder="1" applyAlignment="1">
      <alignment horizontal="right" vertical="center"/>
    </xf>
    <xf numFmtId="0" fontId="10" fillId="0" borderId="0" xfId="21" applyFont="1" applyAlignment="1">
      <alignment horizontal="center"/>
    </xf>
    <xf numFmtId="0" fontId="12" fillId="16" borderId="4" xfId="21" applyFont="1" applyFill="1" applyBorder="1" applyAlignment="1">
      <alignment vertical="center"/>
    </xf>
    <xf numFmtId="0" fontId="15" fillId="16" borderId="3" xfId="21" applyFont="1" applyFill="1" applyBorder="1" applyAlignment="1">
      <alignment vertical="center"/>
    </xf>
    <xf numFmtId="0" fontId="15" fillId="16" borderId="2" xfId="21" applyFont="1" applyFill="1" applyBorder="1" applyAlignment="1">
      <alignment vertical="center" wrapText="1"/>
    </xf>
    <xf numFmtId="0" fontId="15" fillId="16" borderId="11" xfId="21" applyFont="1" applyFill="1" applyBorder="1" applyAlignment="1">
      <alignment horizontal="center" vertical="center" wrapText="1"/>
    </xf>
    <xf numFmtId="49" fontId="11" fillId="0" borderId="7" xfId="21" applyNumberFormat="1" applyFont="1" applyBorder="1" applyAlignment="1">
      <alignment horizontal="left"/>
    </xf>
    <xf numFmtId="0" fontId="11" fillId="0" borderId="12" xfId="21" applyFont="1" applyBorder="1"/>
    <xf numFmtId="164" fontId="11" fillId="0" borderId="13" xfId="21" applyNumberFormat="1" applyFont="1" applyBorder="1"/>
    <xf numFmtId="165" fontId="9" fillId="0" borderId="14" xfId="21" applyNumberFormat="1" applyFont="1" applyBorder="1"/>
    <xf numFmtId="0" fontId="11" fillId="0" borderId="0" xfId="21" applyFont="1" applyBorder="1"/>
    <xf numFmtId="164" fontId="11" fillId="0" borderId="6" xfId="21" applyNumberFormat="1" applyFont="1" applyBorder="1"/>
    <xf numFmtId="0" fontId="12" fillId="17" borderId="4" xfId="21" applyFont="1" applyFill="1" applyBorder="1" applyAlignment="1">
      <alignment vertical="center"/>
    </xf>
    <xf numFmtId="49" fontId="12" fillId="17" borderId="3" xfId="21" applyNumberFormat="1" applyFont="1" applyFill="1" applyBorder="1" applyAlignment="1">
      <alignment horizontal="left" vertical="center"/>
    </xf>
    <xf numFmtId="0" fontId="12" fillId="17" borderId="3" xfId="21" applyFont="1" applyFill="1" applyBorder="1" applyAlignment="1">
      <alignment vertical="center"/>
    </xf>
    <xf numFmtId="164" fontId="11" fillId="17" borderId="2" xfId="21" applyNumberFormat="1" applyFont="1" applyFill="1" applyBorder="1"/>
    <xf numFmtId="165" fontId="12" fillId="17" borderId="11" xfId="21" applyNumberFormat="1" applyFont="1" applyFill="1" applyBorder="1" applyAlignment="1">
      <alignment horizontal="right" vertical="center"/>
    </xf>
    <xf numFmtId="0" fontId="9" fillId="0" borderId="0" xfId="21" applyFont="1" applyAlignment="1">
      <alignment horizontal="left" vertical="top" wrapText="1"/>
    </xf>
    <xf numFmtId="0" fontId="12" fillId="16" borderId="11" xfId="21" applyFont="1" applyFill="1" applyBorder="1" applyAlignment="1">
      <alignment vertical="center" wrapText="1"/>
    </xf>
    <xf numFmtId="0" fontId="15" fillId="16" borderId="4" xfId="21" applyFont="1" applyFill="1" applyBorder="1" applyAlignment="1">
      <alignment vertical="center"/>
    </xf>
    <xf numFmtId="0" fontId="11" fillId="0" borderId="7" xfId="21" applyFont="1" applyBorder="1" applyAlignment="1">
      <alignment horizontal="left"/>
    </xf>
    <xf numFmtId="166" fontId="12" fillId="17" borderId="2" xfId="21" applyNumberFormat="1" applyFont="1" applyFill="1" applyBorder="1" applyAlignment="1">
      <alignment horizontal="right" vertical="center"/>
    </xf>
    <xf numFmtId="49" fontId="11" fillId="0" borderId="11" xfId="21" applyNumberFormat="1" applyFont="1" applyBorder="1" applyAlignment="1">
      <alignment horizontal="left"/>
    </xf>
    <xf numFmtId="0" fontId="11" fillId="0" borderId="4" xfId="21" applyFont="1" applyBorder="1" applyAlignment="1">
      <alignment horizontal="left"/>
    </xf>
    <xf numFmtId="0" fontId="9" fillId="0" borderId="0" xfId="21" applyFont="1" applyFill="1"/>
    <xf numFmtId="0" fontId="0" fillId="0" borderId="0" xfId="0" applyFill="1"/>
    <xf numFmtId="0" fontId="12" fillId="0" borderId="0" xfId="21" applyFont="1" applyFill="1" applyBorder="1" applyAlignment="1">
      <alignment horizontal="right" wrapText="1"/>
    </xf>
    <xf numFmtId="4" fontId="9" fillId="0" borderId="0" xfId="21" applyNumberFormat="1" applyFont="1" applyFill="1" applyBorder="1" applyAlignment="1">
      <alignment vertical="center"/>
    </xf>
    <xf numFmtId="4" fontId="15" fillId="0" borderId="0" xfId="21" applyNumberFormat="1" applyFont="1" applyFill="1" applyBorder="1" applyAlignment="1">
      <alignment vertical="center"/>
    </xf>
    <xf numFmtId="0" fontId="7" fillId="0" borderId="0" xfId="21" applyFill="1"/>
    <xf numFmtId="49" fontId="15" fillId="0" borderId="0" xfId="21" applyNumberFormat="1" applyFont="1" applyAlignment="1">
      <alignment horizontal="left"/>
    </xf>
    <xf numFmtId="4" fontId="9" fillId="0" borderId="12" xfId="21" applyNumberFormat="1" applyFont="1" applyBorder="1" applyAlignment="1">
      <alignment horizontal="right" vertical="center"/>
    </xf>
    <xf numFmtId="4" fontId="9" fillId="0" borderId="0" xfId="21" applyNumberFormat="1" applyFont="1" applyBorder="1" applyAlignment="1">
      <alignment horizontal="right" vertical="center"/>
    </xf>
    <xf numFmtId="4" fontId="9" fillId="0" borderId="15" xfId="21" applyNumberFormat="1" applyFont="1" applyBorder="1" applyAlignment="1">
      <alignment horizontal="right" vertical="center"/>
    </xf>
    <xf numFmtId="4" fontId="9" fillId="0" borderId="0" xfId="21" applyNumberFormat="1" applyFont="1"/>
    <xf numFmtId="4" fontId="10" fillId="0" borderId="0" xfId="21" applyNumberFormat="1" applyFont="1" applyAlignment="1">
      <alignment horizontal="left"/>
    </xf>
    <xf numFmtId="4" fontId="15" fillId="0" borderId="0" xfId="21" applyNumberFormat="1" applyFont="1"/>
    <xf numFmtId="4" fontId="7" fillId="0" borderId="0" xfId="21" applyNumberFormat="1"/>
    <xf numFmtId="4" fontId="12" fillId="16" borderId="4" xfId="21" applyNumberFormat="1" applyFont="1" applyFill="1" applyBorder="1" applyAlignment="1">
      <alignment horizontal="right" wrapText="1"/>
    </xf>
    <xf numFmtId="4" fontId="10" fillId="0" borderId="0" xfId="21" applyNumberFormat="1" applyFont="1" applyAlignment="1">
      <alignment horizontal="center"/>
    </xf>
    <xf numFmtId="4" fontId="15" fillId="16" borderId="11" xfId="21" applyNumberFormat="1" applyFont="1" applyFill="1" applyBorder="1" applyAlignment="1">
      <alignment horizontal="center" vertical="center" wrapText="1"/>
    </xf>
    <xf numFmtId="4" fontId="12" fillId="0" borderId="16" xfId="21" applyNumberFormat="1" applyFont="1" applyBorder="1" applyAlignment="1">
      <alignment horizontal="right"/>
    </xf>
    <xf numFmtId="4" fontId="12" fillId="17" borderId="11" xfId="21" applyNumberFormat="1" applyFont="1" applyFill="1" applyBorder="1" applyAlignment="1">
      <alignment horizontal="right" vertical="center"/>
    </xf>
    <xf numFmtId="4" fontId="9" fillId="0" borderId="0" xfId="21" applyNumberFormat="1" applyFont="1" applyAlignment="1">
      <alignment horizontal="left" vertical="top" wrapText="1"/>
    </xf>
    <xf numFmtId="4" fontId="12" fillId="0" borderId="11" xfId="21" applyNumberFormat="1" applyFont="1" applyBorder="1" applyAlignment="1">
      <alignment horizontal="right"/>
    </xf>
    <xf numFmtId="4" fontId="12" fillId="0" borderId="14" xfId="21" applyNumberFormat="1" applyFont="1" applyBorder="1" applyAlignment="1">
      <alignment horizontal="right"/>
    </xf>
    <xf numFmtId="4" fontId="0" fillId="0" borderId="0" xfId="0" applyNumberFormat="1"/>
    <xf numFmtId="4" fontId="11" fillId="0" borderId="0" xfId="21" applyNumberFormat="1" applyFont="1" applyAlignment="1">
      <alignment horizontal="right"/>
    </xf>
    <xf numFmtId="4" fontId="9" fillId="0" borderId="0" xfId="21" applyNumberFormat="1" applyFont="1" applyAlignment="1">
      <alignment horizontal="right"/>
    </xf>
    <xf numFmtId="4" fontId="9" fillId="0" borderId="0" xfId="21" applyNumberFormat="1" applyFont="1" applyAlignment="1">
      <alignment horizontal="center"/>
    </xf>
    <xf numFmtId="4" fontId="12" fillId="16" borderId="3" xfId="21" applyNumberFormat="1" applyFont="1" applyFill="1" applyBorder="1" applyAlignment="1">
      <alignment horizontal="right" wrapText="1"/>
    </xf>
    <xf numFmtId="4" fontId="11" fillId="0" borderId="16" xfId="21" applyNumberFormat="1" applyFont="1" applyBorder="1" applyAlignment="1">
      <alignment horizontal="right"/>
    </xf>
    <xf numFmtId="4" fontId="11" fillId="0" borderId="11" xfId="21" applyNumberFormat="1" applyFont="1" applyBorder="1" applyAlignment="1">
      <alignment horizontal="right"/>
    </xf>
    <xf numFmtId="4" fontId="9" fillId="0" borderId="0" xfId="21" applyNumberFormat="1" applyFont="1" applyAlignment="1"/>
    <xf numFmtId="4" fontId="11" fillId="0" borderId="0" xfId="21" applyNumberFormat="1" applyFont="1" applyAlignment="1">
      <alignment horizontal="left"/>
    </xf>
    <xf numFmtId="4" fontId="15" fillId="0" borderId="0" xfId="21" applyNumberFormat="1" applyFont="1" applyAlignment="1"/>
    <xf numFmtId="4" fontId="9" fillId="16" borderId="3" xfId="21" applyNumberFormat="1" applyFont="1" applyFill="1" applyBorder="1" applyAlignment="1"/>
    <xf numFmtId="4" fontId="15" fillId="16" borderId="2" xfId="21" applyNumberFormat="1" applyFont="1" applyFill="1" applyBorder="1" applyAlignment="1">
      <alignment horizontal="center" vertical="center" wrapText="1"/>
    </xf>
    <xf numFmtId="4" fontId="12" fillId="17" borderId="2" xfId="21" applyNumberFormat="1" applyFont="1" applyFill="1" applyBorder="1" applyAlignment="1">
      <alignment horizontal="right" vertical="center"/>
    </xf>
    <xf numFmtId="4" fontId="11" fillId="19" borderId="11" xfId="21" applyNumberFormat="1" applyFont="1" applyFill="1" applyBorder="1" applyAlignment="1">
      <alignment horizontal="right"/>
    </xf>
    <xf numFmtId="0" fontId="17" fillId="0" borderId="0" xfId="21" applyFont="1"/>
    <xf numFmtId="4" fontId="11" fillId="0" borderId="11" xfId="21" applyNumberFormat="1" applyFont="1" applyFill="1" applyBorder="1" applyAlignment="1">
      <alignment horizontal="right"/>
    </xf>
    <xf numFmtId="0" fontId="13" fillId="0" borderId="0" xfId="21" applyFont="1" applyAlignment="1">
      <alignment horizontal="right" vertical="center"/>
    </xf>
    <xf numFmtId="0" fontId="7" fillId="0" borderId="19" xfId="23" applyBorder="1"/>
    <xf numFmtId="0" fontId="7" fillId="0" borderId="0" xfId="23"/>
    <xf numFmtId="0" fontId="7" fillId="0" borderId="23" xfId="23" applyBorder="1"/>
    <xf numFmtId="0" fontId="19" fillId="20" borderId="23" xfId="23" applyFont="1" applyFill="1" applyBorder="1" applyAlignment="1">
      <alignment horizontal="left" vertical="center" indent="1"/>
    </xf>
    <xf numFmtId="49" fontId="20" fillId="20" borderId="0" xfId="23" applyNumberFormat="1" applyFont="1" applyFill="1" applyBorder="1" applyAlignment="1">
      <alignment horizontal="left" vertical="center"/>
    </xf>
    <xf numFmtId="14" fontId="21" fillId="0" borderId="0" xfId="23" applyNumberFormat="1" applyFont="1" applyAlignment="1">
      <alignment horizontal="left"/>
    </xf>
    <xf numFmtId="0" fontId="7" fillId="20" borderId="23" xfId="23" applyFont="1" applyFill="1" applyBorder="1" applyAlignment="1">
      <alignment horizontal="left" vertical="center" indent="1"/>
    </xf>
    <xf numFmtId="0" fontId="22" fillId="20" borderId="0" xfId="23" applyFont="1" applyFill="1" applyBorder="1" applyAlignment="1">
      <alignment horizontal="left" vertical="center"/>
    </xf>
    <xf numFmtId="0" fontId="7" fillId="20" borderId="26" xfId="23" applyFont="1" applyFill="1" applyBorder="1" applyAlignment="1">
      <alignment horizontal="left" vertical="center" indent="1"/>
    </xf>
    <xf numFmtId="0" fontId="7" fillId="20" borderId="27" xfId="23" applyFont="1" applyFill="1" applyBorder="1"/>
    <xf numFmtId="49" fontId="22" fillId="20" borderId="27" xfId="23" applyNumberFormat="1" applyFont="1" applyFill="1" applyBorder="1" applyAlignment="1">
      <alignment horizontal="left" vertical="center"/>
    </xf>
    <xf numFmtId="0" fontId="22" fillId="20" borderId="27" xfId="23" applyFont="1" applyFill="1" applyBorder="1"/>
    <xf numFmtId="0" fontId="22" fillId="20" borderId="27" xfId="23" applyFont="1" applyFill="1" applyBorder="1" applyAlignment="1"/>
    <xf numFmtId="0" fontId="22" fillId="20" borderId="28" xfId="23" applyFont="1" applyFill="1" applyBorder="1" applyAlignment="1"/>
    <xf numFmtId="0" fontId="7" fillId="0" borderId="23" xfId="23" applyFont="1" applyBorder="1" applyAlignment="1">
      <alignment horizontal="left" vertical="center" indent="1"/>
    </xf>
    <xf numFmtId="0" fontId="7" fillId="0" borderId="0" xfId="23" applyBorder="1"/>
    <xf numFmtId="49" fontId="22" fillId="0" borderId="0" xfId="23" applyNumberFormat="1" applyFont="1" applyBorder="1" applyAlignment="1">
      <alignment horizontal="left" vertical="center"/>
    </xf>
    <xf numFmtId="0" fontId="22" fillId="0" borderId="0" xfId="23" applyFont="1" applyBorder="1" applyAlignment="1">
      <alignment vertical="center"/>
    </xf>
    <xf numFmtId="0" fontId="7" fillId="0" borderId="0" xfId="23" applyFont="1" applyBorder="1" applyAlignment="1">
      <alignment horizontal="right" vertical="center"/>
    </xf>
    <xf numFmtId="0" fontId="7" fillId="0" borderId="25" xfId="23" applyBorder="1" applyAlignment="1"/>
    <xf numFmtId="0" fontId="22" fillId="0" borderId="23" xfId="23" applyFont="1" applyBorder="1" applyAlignment="1">
      <alignment horizontal="left" vertical="center" indent="1"/>
    </xf>
    <xf numFmtId="0" fontId="22" fillId="0" borderId="26" xfId="23" applyFont="1" applyBorder="1" applyAlignment="1">
      <alignment horizontal="left" vertical="center" indent="1"/>
    </xf>
    <xf numFmtId="49" fontId="22" fillId="0" borderId="27" xfId="23" applyNumberFormat="1" applyFont="1" applyBorder="1" applyAlignment="1">
      <alignment horizontal="right" vertical="center"/>
    </xf>
    <xf numFmtId="49" fontId="22" fillId="0" borderId="27" xfId="23" applyNumberFormat="1" applyFont="1" applyBorder="1" applyAlignment="1">
      <alignment horizontal="left" vertical="center"/>
    </xf>
    <xf numFmtId="0" fontId="22" fillId="0" borderId="27" xfId="23" applyFont="1" applyBorder="1" applyAlignment="1">
      <alignment vertical="center"/>
    </xf>
    <xf numFmtId="0" fontId="7" fillId="0" borderId="27" xfId="23" applyFont="1" applyBorder="1" applyAlignment="1">
      <alignment vertical="center"/>
    </xf>
    <xf numFmtId="0" fontId="7" fillId="0" borderId="28" xfId="23" applyBorder="1" applyAlignment="1"/>
    <xf numFmtId="0" fontId="22" fillId="0" borderId="0" xfId="23" applyFont="1" applyFill="1" applyBorder="1" applyAlignment="1">
      <alignment horizontal="left" vertical="center"/>
    </xf>
    <xf numFmtId="0" fontId="7" fillId="0" borderId="0" xfId="23" applyBorder="1" applyAlignment="1"/>
    <xf numFmtId="0" fontId="22" fillId="0" borderId="0" xfId="23" applyFont="1" applyBorder="1" applyAlignment="1">
      <alignment horizontal="left" vertical="center"/>
    </xf>
    <xf numFmtId="0" fontId="7" fillId="0" borderId="26" xfId="23" applyBorder="1" applyAlignment="1">
      <alignment horizontal="left" indent="1"/>
    </xf>
    <xf numFmtId="0" fontId="22" fillId="0" borderId="27" xfId="23" applyFont="1" applyBorder="1" applyAlignment="1">
      <alignment horizontal="right" vertical="center"/>
    </xf>
    <xf numFmtId="0" fontId="22" fillId="0" borderId="27" xfId="23" applyFont="1" applyFill="1" applyBorder="1" applyAlignment="1">
      <alignment horizontal="left" vertical="center"/>
    </xf>
    <xf numFmtId="0" fontId="7" fillId="0" borderId="27" xfId="23" applyBorder="1" applyAlignment="1">
      <alignment vertical="center"/>
    </xf>
    <xf numFmtId="0" fontId="7" fillId="0" borderId="27" xfId="23" applyBorder="1" applyAlignment="1"/>
    <xf numFmtId="0" fontId="7" fillId="0" borderId="27" xfId="23" applyBorder="1" applyAlignment="1">
      <alignment horizontal="right"/>
    </xf>
    <xf numFmtId="49" fontId="22" fillId="21" borderId="0" xfId="23" applyNumberFormat="1" applyFont="1" applyFill="1" applyBorder="1" applyAlignment="1" applyProtection="1">
      <alignment horizontal="left" vertical="center"/>
      <protection locked="0"/>
    </xf>
    <xf numFmtId="49" fontId="22" fillId="21" borderId="27" xfId="23" applyNumberFormat="1" applyFont="1" applyFill="1" applyBorder="1" applyAlignment="1" applyProtection="1">
      <alignment horizontal="right" vertical="center"/>
      <protection locked="0"/>
    </xf>
    <xf numFmtId="0" fontId="7" fillId="0" borderId="27" xfId="23" applyFont="1" applyBorder="1" applyAlignment="1">
      <alignment horizontal="right" vertical="center"/>
    </xf>
    <xf numFmtId="0" fontId="7" fillId="0" borderId="29" xfId="23" applyFont="1" applyBorder="1" applyAlignment="1">
      <alignment horizontal="left" vertical="top" indent="1"/>
    </xf>
    <xf numFmtId="0" fontId="7" fillId="0" borderId="12" xfId="23" applyBorder="1" applyAlignment="1">
      <alignment vertical="top"/>
    </xf>
    <xf numFmtId="0" fontId="22" fillId="0" borderId="12" xfId="23" applyFont="1" applyFill="1" applyBorder="1" applyAlignment="1">
      <alignment horizontal="left" vertical="top"/>
    </xf>
    <xf numFmtId="0" fontId="22" fillId="0" borderId="12" xfId="23" applyFont="1" applyBorder="1" applyAlignment="1">
      <alignment vertical="center"/>
    </xf>
    <xf numFmtId="0" fontId="7" fillId="0" borderId="12" xfId="23" applyFont="1" applyBorder="1" applyAlignment="1">
      <alignment horizontal="right" vertical="center"/>
    </xf>
    <xf numFmtId="0" fontId="7" fillId="0" borderId="24" xfId="23" applyBorder="1" applyAlignment="1"/>
    <xf numFmtId="0" fontId="7" fillId="0" borderId="27" xfId="23" applyBorder="1" applyAlignment="1">
      <alignment horizontal="left"/>
    </xf>
    <xf numFmtId="49" fontId="7" fillId="0" borderId="23" xfId="23" applyNumberFormat="1" applyBorder="1"/>
    <xf numFmtId="49" fontId="7" fillId="0" borderId="30" xfId="23" applyNumberFormat="1" applyBorder="1" applyAlignment="1">
      <alignment horizontal="left" vertical="center" indent="1"/>
    </xf>
    <xf numFmtId="0" fontId="7" fillId="0" borderId="3" xfId="23" applyBorder="1" applyAlignment="1">
      <alignment horizontal="left" vertical="center"/>
    </xf>
    <xf numFmtId="0" fontId="7" fillId="0" borderId="3" xfId="23" applyBorder="1"/>
    <xf numFmtId="0" fontId="22" fillId="0" borderId="30" xfId="23" applyFont="1" applyBorder="1" applyAlignment="1">
      <alignment horizontal="left" vertical="center" indent="1"/>
    </xf>
    <xf numFmtId="0" fontId="22" fillId="0" borderId="3" xfId="23" applyFont="1" applyBorder="1" applyAlignment="1">
      <alignment horizontal="left" vertical="center"/>
    </xf>
    <xf numFmtId="0" fontId="22" fillId="0" borderId="3" xfId="23" applyFont="1" applyBorder="1"/>
    <xf numFmtId="0" fontId="7" fillId="0" borderId="30" xfId="23" applyBorder="1" applyAlignment="1">
      <alignment horizontal="left" indent="1"/>
    </xf>
    <xf numFmtId="1" fontId="22" fillId="0" borderId="3" xfId="23" applyNumberFormat="1" applyFont="1" applyBorder="1" applyAlignment="1">
      <alignment horizontal="right" vertical="center"/>
    </xf>
    <xf numFmtId="0" fontId="7" fillId="0" borderId="3" xfId="23" applyBorder="1" applyAlignment="1">
      <alignment horizontal="left" vertical="center" indent="1"/>
    </xf>
    <xf numFmtId="0" fontId="22" fillId="0" borderId="3" xfId="23" applyFont="1" applyBorder="1" applyAlignment="1">
      <alignment vertical="center"/>
    </xf>
    <xf numFmtId="49" fontId="7" fillId="0" borderId="31" xfId="23" applyNumberFormat="1" applyFont="1" applyBorder="1" applyAlignment="1">
      <alignment horizontal="left" vertical="center"/>
    </xf>
    <xf numFmtId="0" fontId="7" fillId="0" borderId="30" xfId="23" applyBorder="1" applyAlignment="1">
      <alignment horizontal="left" vertical="center" indent="1"/>
    </xf>
    <xf numFmtId="1" fontId="22" fillId="0" borderId="4" xfId="23" applyNumberFormat="1" applyFont="1" applyBorder="1" applyAlignment="1">
      <alignment horizontal="right" vertical="center"/>
    </xf>
    <xf numFmtId="0" fontId="7" fillId="0" borderId="26" xfId="23" applyBorder="1" applyAlignment="1">
      <alignment horizontal="left" vertical="center" indent="1"/>
    </xf>
    <xf numFmtId="0" fontId="7" fillId="0" borderId="27" xfId="23" applyBorder="1" applyAlignment="1">
      <alignment horizontal="left" vertical="center"/>
    </xf>
    <xf numFmtId="0" fontId="7" fillId="0" borderId="27" xfId="23" applyBorder="1"/>
    <xf numFmtId="1" fontId="22" fillId="0" borderId="32" xfId="23" applyNumberFormat="1" applyFont="1" applyBorder="1" applyAlignment="1">
      <alignment horizontal="right" vertical="center"/>
    </xf>
    <xf numFmtId="0" fontId="7" fillId="0" borderId="27" xfId="23" applyBorder="1" applyAlignment="1">
      <alignment horizontal="left" vertical="center" indent="1"/>
    </xf>
    <xf numFmtId="49" fontId="7" fillId="0" borderId="28" xfId="23" applyNumberFormat="1" applyFont="1" applyBorder="1" applyAlignment="1">
      <alignment horizontal="left" vertical="center"/>
    </xf>
    <xf numFmtId="0" fontId="7" fillId="0" borderId="23" xfId="23" applyBorder="1" applyAlignment="1">
      <alignment horizontal="left" vertical="center" indent="1"/>
    </xf>
    <xf numFmtId="0" fontId="7" fillId="0" borderId="0" xfId="23" applyBorder="1" applyAlignment="1">
      <alignment horizontal="left" vertical="center"/>
    </xf>
    <xf numFmtId="1" fontId="7" fillId="0" borderId="0" xfId="23" applyNumberFormat="1" applyBorder="1" applyAlignment="1">
      <alignment horizontal="left" vertical="center"/>
    </xf>
    <xf numFmtId="4" fontId="7" fillId="0" borderId="0" xfId="23" applyNumberFormat="1" applyBorder="1" applyAlignment="1">
      <alignment horizontal="left" vertical="center"/>
    </xf>
    <xf numFmtId="49" fontId="7" fillId="0" borderId="25" xfId="23" applyNumberFormat="1" applyFont="1" applyBorder="1" applyAlignment="1">
      <alignment horizontal="left" vertical="center"/>
    </xf>
    <xf numFmtId="0" fontId="25" fillId="20" borderId="9" xfId="23" applyFont="1" applyFill="1" applyBorder="1" applyAlignment="1">
      <alignment horizontal="left" vertical="center" indent="1"/>
    </xf>
    <xf numFmtId="0" fontId="26" fillId="20" borderId="10" xfId="23" applyFont="1" applyFill="1" applyBorder="1" applyAlignment="1">
      <alignment horizontal="left" vertical="center"/>
    </xf>
    <xf numFmtId="0" fontId="7" fillId="20" borderId="10" xfId="23" applyFill="1" applyBorder="1" applyAlignment="1">
      <alignment horizontal="left" vertical="center"/>
    </xf>
    <xf numFmtId="4" fontId="25" fillId="20" borderId="10" xfId="23" applyNumberFormat="1" applyFont="1" applyFill="1" applyBorder="1" applyAlignment="1">
      <alignment horizontal="left" vertical="center"/>
    </xf>
    <xf numFmtId="49" fontId="7" fillId="20" borderId="33" xfId="23" applyNumberFormat="1" applyFill="1" applyBorder="1" applyAlignment="1">
      <alignment horizontal="left" vertical="center"/>
    </xf>
    <xf numFmtId="0" fontId="7" fillId="20" borderId="10" xfId="23" applyFill="1" applyBorder="1"/>
    <xf numFmtId="49" fontId="22" fillId="20" borderId="33" xfId="23" applyNumberFormat="1" applyFont="1" applyFill="1" applyBorder="1" applyAlignment="1">
      <alignment horizontal="left" vertical="center"/>
    </xf>
    <xf numFmtId="0" fontId="7" fillId="0" borderId="25" xfId="23" applyBorder="1" applyAlignment="1">
      <alignment horizontal="right"/>
    </xf>
    <xf numFmtId="0" fontId="7" fillId="0" borderId="23" xfId="23" applyBorder="1" applyAlignment="1">
      <alignment horizontal="right"/>
    </xf>
    <xf numFmtId="0" fontId="7" fillId="0" borderId="0" xfId="23" applyBorder="1" applyAlignment="1">
      <alignment horizontal="center" vertical="center"/>
    </xf>
    <xf numFmtId="0" fontId="22" fillId="0" borderId="27" xfId="23" applyFont="1" applyBorder="1" applyAlignment="1">
      <alignment vertical="top"/>
    </xf>
    <xf numFmtId="14" fontId="22" fillId="0" borderId="27" xfId="23" applyNumberFormat="1" applyFont="1" applyBorder="1" applyAlignment="1">
      <alignment horizontal="center" vertical="top"/>
    </xf>
    <xf numFmtId="0" fontId="22" fillId="0" borderId="23" xfId="23" applyFont="1" applyBorder="1"/>
    <xf numFmtId="0" fontId="22" fillId="0" borderId="0" xfId="23" applyFont="1" applyBorder="1"/>
    <xf numFmtId="0" fontId="22" fillId="0" borderId="27" xfId="23" applyFont="1" applyBorder="1"/>
    <xf numFmtId="0" fontId="22" fillId="0" borderId="27" xfId="23" applyFont="1" applyBorder="1" applyAlignment="1"/>
    <xf numFmtId="0" fontId="22" fillId="0" borderId="25" xfId="23" applyFont="1" applyBorder="1" applyAlignment="1">
      <alignment horizontal="right"/>
    </xf>
    <xf numFmtId="0" fontId="22" fillId="0" borderId="0" xfId="23" applyFont="1"/>
    <xf numFmtId="0" fontId="7" fillId="0" borderId="0" xfId="23" applyBorder="1" applyAlignment="1">
      <alignment horizontal="center"/>
    </xf>
    <xf numFmtId="0" fontId="7" fillId="0" borderId="34" xfId="23" applyBorder="1"/>
    <xf numFmtId="0" fontId="7" fillId="0" borderId="15" xfId="23" applyBorder="1"/>
    <xf numFmtId="0" fontId="7" fillId="0" borderId="15" xfId="23" applyBorder="1" applyAlignment="1"/>
    <xf numFmtId="0" fontId="7" fillId="0" borderId="35" xfId="23" applyBorder="1" applyAlignment="1">
      <alignment horizontal="right"/>
    </xf>
    <xf numFmtId="0" fontId="25" fillId="0" borderId="0" xfId="23" applyFont="1" applyAlignment="1">
      <alignment horizontal="left"/>
    </xf>
    <xf numFmtId="0" fontId="18" fillId="0" borderId="0" xfId="23" applyFont="1" applyAlignment="1">
      <alignment horizontal="center"/>
    </xf>
    <xf numFmtId="0" fontId="18" fillId="0" borderId="0" xfId="23" applyFont="1" applyAlignment="1">
      <alignment horizontal="center" shrinkToFit="1"/>
    </xf>
    <xf numFmtId="3" fontId="7" fillId="0" borderId="5" xfId="23" applyNumberFormat="1" applyBorder="1"/>
    <xf numFmtId="3" fontId="28" fillId="20" borderId="7" xfId="23" applyNumberFormat="1" applyFont="1" applyFill="1" applyBorder="1" applyAlignment="1">
      <alignment vertical="center"/>
    </xf>
    <xf numFmtId="3" fontId="28" fillId="20" borderId="12" xfId="23" applyNumberFormat="1" applyFont="1" applyFill="1" applyBorder="1" applyAlignment="1">
      <alignment vertical="center"/>
    </xf>
    <xf numFmtId="3" fontId="28" fillId="20" borderId="12" xfId="23" applyNumberFormat="1" applyFont="1" applyFill="1" applyBorder="1" applyAlignment="1">
      <alignment vertical="center" wrapText="1"/>
    </xf>
    <xf numFmtId="3" fontId="29" fillId="20" borderId="16" xfId="23" applyNumberFormat="1" applyFont="1" applyFill="1" applyBorder="1" applyAlignment="1">
      <alignment horizontal="center" vertical="center" wrapText="1" shrinkToFit="1"/>
    </xf>
    <xf numFmtId="3" fontId="28" fillId="20" borderId="16" xfId="23" applyNumberFormat="1" applyFont="1" applyFill="1" applyBorder="1" applyAlignment="1">
      <alignment horizontal="center" vertical="center" wrapText="1" shrinkToFit="1"/>
    </xf>
    <xf numFmtId="3" fontId="28" fillId="20" borderId="16" xfId="23" applyNumberFormat="1" applyFont="1" applyFill="1" applyBorder="1" applyAlignment="1">
      <alignment horizontal="center" vertical="center" wrapText="1"/>
    </xf>
    <xf numFmtId="3" fontId="7" fillId="0" borderId="4" xfId="23" applyNumberFormat="1" applyBorder="1" applyAlignment="1"/>
    <xf numFmtId="3" fontId="21" fillId="0" borderId="11" xfId="23" applyNumberFormat="1" applyFont="1" applyBorder="1" applyAlignment="1">
      <alignment horizontal="right" wrapText="1" shrinkToFit="1"/>
    </xf>
    <xf numFmtId="3" fontId="21" fillId="0" borderId="11" xfId="23" applyNumberFormat="1" applyFont="1" applyBorder="1" applyAlignment="1">
      <alignment horizontal="right" shrinkToFit="1"/>
    </xf>
    <xf numFmtId="3" fontId="7" fillId="0" borderId="11" xfId="23" applyNumberFormat="1" applyBorder="1" applyAlignment="1">
      <alignment shrinkToFit="1"/>
    </xf>
    <xf numFmtId="3" fontId="7" fillId="0" borderId="11" xfId="23" applyNumberFormat="1" applyBorder="1" applyAlignment="1"/>
    <xf numFmtId="3" fontId="7" fillId="22" borderId="36" xfId="23" applyNumberFormat="1" applyFill="1" applyBorder="1" applyAlignment="1">
      <alignment wrapText="1" shrinkToFit="1"/>
    </xf>
    <xf numFmtId="3" fontId="7" fillId="22" borderId="36" xfId="23" applyNumberFormat="1" applyFill="1" applyBorder="1" applyAlignment="1">
      <alignment shrinkToFit="1"/>
    </xf>
    <xf numFmtId="3" fontId="7" fillId="22" borderId="36" xfId="23" applyNumberFormat="1" applyFill="1" applyBorder="1" applyAlignment="1"/>
    <xf numFmtId="0" fontId="20" fillId="0" borderId="0" xfId="23" applyFont="1"/>
    <xf numFmtId="0" fontId="7" fillId="0" borderId="0" xfId="23" applyAlignment="1"/>
    <xf numFmtId="0" fontId="30" fillId="0" borderId="5" xfId="23" applyFont="1" applyBorder="1" applyAlignment="1">
      <alignment horizontal="center" vertical="center" wrapText="1"/>
    </xf>
    <xf numFmtId="0" fontId="30" fillId="20" borderId="7" xfId="23" applyFont="1" applyFill="1" applyBorder="1" applyAlignment="1">
      <alignment horizontal="center" vertical="center" wrapText="1"/>
    </xf>
    <xf numFmtId="0" fontId="30" fillId="20" borderId="12" xfId="23" applyFont="1" applyFill="1" applyBorder="1" applyAlignment="1">
      <alignment horizontal="center" vertical="center" wrapText="1"/>
    </xf>
    <xf numFmtId="0" fontId="30" fillId="20" borderId="16" xfId="23" applyFont="1" applyFill="1" applyBorder="1" applyAlignment="1">
      <alignment horizontal="center" vertical="center" wrapText="1"/>
    </xf>
    <xf numFmtId="0" fontId="28" fillId="0" borderId="5" xfId="23" applyFont="1" applyBorder="1" applyAlignment="1">
      <alignment vertical="center"/>
    </xf>
    <xf numFmtId="49" fontId="28" fillId="0" borderId="7" xfId="23" applyNumberFormat="1" applyFont="1" applyBorder="1" applyAlignment="1">
      <alignment vertical="center"/>
    </xf>
    <xf numFmtId="4" fontId="28" fillId="0" borderId="16" xfId="23" applyNumberFormat="1" applyFont="1" applyBorder="1" applyAlignment="1">
      <alignment horizontal="center" vertical="center"/>
    </xf>
    <xf numFmtId="4" fontId="28" fillId="0" borderId="16" xfId="23" applyNumberFormat="1" applyFont="1" applyBorder="1" applyAlignment="1">
      <alignment vertical="center"/>
    </xf>
    <xf numFmtId="49" fontId="28" fillId="0" borderId="32" xfId="23" applyNumberFormat="1" applyFont="1" applyBorder="1" applyAlignment="1">
      <alignment vertical="center"/>
    </xf>
    <xf numFmtId="4" fontId="28" fillId="0" borderId="36" xfId="23" applyNumberFormat="1" applyFont="1" applyBorder="1" applyAlignment="1">
      <alignment horizontal="center" vertical="center"/>
    </xf>
    <xf numFmtId="4" fontId="28" fillId="0" borderId="36" xfId="23" applyNumberFormat="1" applyFont="1" applyBorder="1" applyAlignment="1">
      <alignment vertical="center"/>
    </xf>
    <xf numFmtId="0" fontId="28" fillId="0" borderId="5" xfId="23" applyFont="1" applyBorder="1"/>
    <xf numFmtId="0" fontId="28" fillId="22" borderId="32" xfId="23" applyFont="1" applyFill="1" applyBorder="1"/>
    <xf numFmtId="0" fontId="28" fillId="22" borderId="27" xfId="23" applyFont="1" applyFill="1" applyBorder="1"/>
    <xf numFmtId="4" fontId="28" fillId="22" borderId="36" xfId="23" applyNumberFormat="1" applyFont="1" applyFill="1" applyBorder="1" applyAlignment="1">
      <alignment horizontal="center"/>
    </xf>
    <xf numFmtId="4" fontId="28" fillId="22" borderId="36" xfId="23" applyNumberFormat="1" applyFont="1" applyFill="1" applyBorder="1" applyAlignment="1"/>
    <xf numFmtId="4" fontId="7" fillId="0" borderId="0" xfId="23" applyNumberFormat="1"/>
    <xf numFmtId="4" fontId="7" fillId="0" borderId="0" xfId="23" applyNumberFormat="1" applyAlignment="1"/>
    <xf numFmtId="0" fontId="7" fillId="0" borderId="11" xfId="23" applyFont="1" applyBorder="1" applyAlignment="1">
      <alignment vertical="center"/>
    </xf>
    <xf numFmtId="49" fontId="7" fillId="0" borderId="3" xfId="23" applyNumberFormat="1" applyBorder="1" applyAlignment="1">
      <alignment vertical="center"/>
    </xf>
    <xf numFmtId="0" fontId="7" fillId="20" borderId="11" xfId="23" applyFill="1" applyBorder="1"/>
    <xf numFmtId="49" fontId="7" fillId="20" borderId="3" xfId="23" applyNumberFormat="1" applyFill="1" applyBorder="1" applyAlignment="1"/>
    <xf numFmtId="49" fontId="7" fillId="20" borderId="3" xfId="23" applyNumberFormat="1" applyFill="1" applyBorder="1"/>
    <xf numFmtId="0" fontId="7" fillId="20" borderId="3" xfId="23" applyFill="1" applyBorder="1"/>
    <xf numFmtId="0" fontId="7" fillId="20" borderId="2" xfId="23" applyFill="1" applyBorder="1"/>
    <xf numFmtId="0" fontId="7" fillId="20" borderId="16" xfId="23" applyFill="1" applyBorder="1"/>
    <xf numFmtId="49" fontId="7" fillId="20" borderId="16" xfId="23" applyNumberFormat="1" applyFill="1" applyBorder="1"/>
    <xf numFmtId="0" fontId="7" fillId="20" borderId="7" xfId="23" applyFill="1" applyBorder="1"/>
    <xf numFmtId="0" fontId="7" fillId="20" borderId="16" xfId="23" applyFill="1" applyBorder="1" applyAlignment="1">
      <alignment wrapText="1"/>
    </xf>
    <xf numFmtId="0" fontId="7" fillId="20" borderId="4" xfId="23" applyFill="1" applyBorder="1" applyAlignment="1">
      <alignment vertical="top"/>
    </xf>
    <xf numFmtId="49" fontId="7" fillId="20" borderId="4" xfId="23" applyNumberFormat="1" applyFill="1" applyBorder="1" applyAlignment="1">
      <alignment vertical="top"/>
    </xf>
    <xf numFmtId="49" fontId="7" fillId="20" borderId="11" xfId="23" applyNumberFormat="1" applyFill="1" applyBorder="1" applyAlignment="1">
      <alignment vertical="top"/>
    </xf>
    <xf numFmtId="0" fontId="7" fillId="20" borderId="2" xfId="23" applyFill="1" applyBorder="1" applyAlignment="1">
      <alignment vertical="top"/>
    </xf>
    <xf numFmtId="167" fontId="7" fillId="20" borderId="11" xfId="23" applyNumberFormat="1" applyFill="1" applyBorder="1" applyAlignment="1">
      <alignment vertical="top"/>
    </xf>
    <xf numFmtId="4" fontId="7" fillId="20" borderId="11" xfId="23" applyNumberFormat="1" applyFill="1" applyBorder="1" applyAlignment="1">
      <alignment vertical="top"/>
    </xf>
    <xf numFmtId="0" fontId="7" fillId="20" borderId="11" xfId="23" applyFill="1" applyBorder="1" applyAlignment="1">
      <alignment vertical="top"/>
    </xf>
    <xf numFmtId="0" fontId="32" fillId="0" borderId="5" xfId="23" applyFont="1" applyBorder="1" applyAlignment="1">
      <alignment vertical="top"/>
    </xf>
    <xf numFmtId="0" fontId="32" fillId="0" borderId="5" xfId="23" applyNumberFormat="1" applyFont="1" applyBorder="1" applyAlignment="1">
      <alignment vertical="top"/>
    </xf>
    <xf numFmtId="0" fontId="32" fillId="0" borderId="14" xfId="23" applyNumberFormat="1" applyFont="1" applyBorder="1" applyAlignment="1">
      <alignment horizontal="left" vertical="top" wrapText="1"/>
    </xf>
    <xf numFmtId="0" fontId="32" fillId="0" borderId="6" xfId="23" applyFont="1" applyBorder="1" applyAlignment="1">
      <alignment vertical="top" shrinkToFit="1"/>
    </xf>
    <xf numFmtId="167" fontId="32" fillId="0" borderId="14" xfId="23" applyNumberFormat="1" applyFont="1" applyBorder="1" applyAlignment="1">
      <alignment vertical="top" shrinkToFit="1"/>
    </xf>
    <xf numFmtId="4" fontId="32" fillId="21" borderId="14" xfId="23" applyNumberFormat="1" applyFont="1" applyFill="1" applyBorder="1" applyAlignment="1" applyProtection="1">
      <alignment vertical="top" shrinkToFit="1"/>
      <protection locked="0"/>
    </xf>
    <xf numFmtId="4" fontId="32" fillId="0" borderId="14" xfId="23" applyNumberFormat="1" applyFont="1" applyBorder="1" applyAlignment="1">
      <alignment vertical="top" shrinkToFit="1"/>
    </xf>
    <xf numFmtId="0" fontId="32" fillId="0" borderId="14" xfId="23" applyFont="1" applyBorder="1" applyAlignment="1">
      <alignment vertical="top" shrinkToFit="1"/>
    </xf>
    <xf numFmtId="0" fontId="32" fillId="0" borderId="5" xfId="23" applyFont="1" applyBorder="1" applyAlignment="1">
      <alignment vertical="top" shrinkToFit="1"/>
    </xf>
    <xf numFmtId="0" fontId="32" fillId="0" borderId="0" xfId="23" applyFont="1"/>
    <xf numFmtId="0" fontId="7" fillId="20" borderId="32" xfId="23" applyFill="1" applyBorder="1" applyAlignment="1">
      <alignment vertical="top"/>
    </xf>
    <xf numFmtId="0" fontId="7" fillId="20" borderId="32" xfId="23" applyNumberFormat="1" applyFill="1" applyBorder="1" applyAlignment="1">
      <alignment vertical="top"/>
    </xf>
    <xf numFmtId="0" fontId="7" fillId="20" borderId="36" xfId="23" applyNumberFormat="1" applyFill="1" applyBorder="1" applyAlignment="1">
      <alignment horizontal="left" vertical="top" wrapText="1"/>
    </xf>
    <xf numFmtId="0" fontId="7" fillId="20" borderId="37" xfId="23" applyFill="1" applyBorder="1" applyAlignment="1">
      <alignment vertical="top" shrinkToFit="1"/>
    </xf>
    <xf numFmtId="167" fontId="7" fillId="20" borderId="36" xfId="23" applyNumberFormat="1" applyFill="1" applyBorder="1" applyAlignment="1">
      <alignment vertical="top" shrinkToFit="1"/>
    </xf>
    <xf numFmtId="4" fontId="7" fillId="20" borderId="36" xfId="23" applyNumberFormat="1" applyFill="1" applyBorder="1" applyAlignment="1">
      <alignment vertical="top" shrinkToFit="1"/>
    </xf>
    <xf numFmtId="0" fontId="7" fillId="20" borderId="36" xfId="23" applyFill="1" applyBorder="1" applyAlignment="1">
      <alignment vertical="top" shrinkToFit="1"/>
    </xf>
    <xf numFmtId="0" fontId="7" fillId="20" borderId="32" xfId="23" applyFill="1" applyBorder="1" applyAlignment="1">
      <alignment vertical="top" shrinkToFit="1"/>
    </xf>
    <xf numFmtId="0" fontId="32" fillId="0" borderId="32" xfId="23" applyFont="1" applyBorder="1" applyAlignment="1">
      <alignment vertical="top"/>
    </xf>
    <xf numFmtId="0" fontId="32" fillId="0" borderId="32" xfId="23" applyNumberFormat="1" applyFont="1" applyBorder="1" applyAlignment="1">
      <alignment vertical="top"/>
    </xf>
    <xf numFmtId="0" fontId="32" fillId="0" borderId="36" xfId="23" applyNumberFormat="1" applyFont="1" applyBorder="1" applyAlignment="1">
      <alignment horizontal="left" vertical="top" wrapText="1"/>
    </xf>
    <xf numFmtId="0" fontId="32" fillId="0" borderId="37" xfId="23" applyFont="1" applyBorder="1" applyAlignment="1">
      <alignment vertical="top" shrinkToFit="1"/>
    </xf>
    <xf numFmtId="167" fontId="32" fillId="0" borderId="36" xfId="23" applyNumberFormat="1" applyFont="1" applyBorder="1" applyAlignment="1">
      <alignment vertical="top" shrinkToFit="1"/>
    </xf>
    <xf numFmtId="4" fontId="32" fillId="21" borderId="36" xfId="23" applyNumberFormat="1" applyFont="1" applyFill="1" applyBorder="1" applyAlignment="1" applyProtection="1">
      <alignment vertical="top" shrinkToFit="1"/>
      <protection locked="0"/>
    </xf>
    <xf numFmtId="4" fontId="32" fillId="0" borderId="36" xfId="23" applyNumberFormat="1" applyFont="1" applyBorder="1" applyAlignment="1">
      <alignment vertical="top" shrinkToFit="1"/>
    </xf>
    <xf numFmtId="0" fontId="32" fillId="0" borderId="36" xfId="23" applyFont="1" applyBorder="1" applyAlignment="1">
      <alignment vertical="top" shrinkToFit="1"/>
    </xf>
    <xf numFmtId="0" fontId="32" fillId="0" borderId="32" xfId="23" applyFont="1" applyBorder="1" applyAlignment="1">
      <alignment vertical="top" shrinkToFit="1"/>
    </xf>
    <xf numFmtId="0" fontId="7" fillId="0" borderId="0" xfId="23" applyAlignment="1">
      <alignment vertical="top"/>
    </xf>
    <xf numFmtId="49" fontId="7" fillId="0" borderId="0" xfId="23" applyNumberFormat="1" applyAlignment="1">
      <alignment vertical="top"/>
    </xf>
    <xf numFmtId="49" fontId="7" fillId="0" borderId="0" xfId="23" applyNumberFormat="1" applyAlignment="1">
      <alignment horizontal="left" vertical="top" wrapText="1"/>
    </xf>
    <xf numFmtId="0" fontId="22" fillId="20" borderId="4" xfId="23" applyFont="1" applyFill="1" applyBorder="1" applyAlignment="1">
      <alignment vertical="top"/>
    </xf>
    <xf numFmtId="49" fontId="22" fillId="20" borderId="3" xfId="23" applyNumberFormat="1" applyFont="1" applyFill="1" applyBorder="1" applyAlignment="1">
      <alignment vertical="top"/>
    </xf>
    <xf numFmtId="49" fontId="22" fillId="20" borderId="3" xfId="23" applyNumberFormat="1" applyFont="1" applyFill="1" applyBorder="1" applyAlignment="1">
      <alignment horizontal="left" vertical="top" wrapText="1"/>
    </xf>
    <xf numFmtId="0" fontId="22" fillId="20" borderId="3" xfId="23" applyFont="1" applyFill="1" applyBorder="1" applyAlignment="1">
      <alignment vertical="top"/>
    </xf>
    <xf numFmtId="4" fontId="22" fillId="20" borderId="2" xfId="23" applyNumberFormat="1" applyFont="1" applyFill="1" applyBorder="1" applyAlignment="1">
      <alignment vertical="top"/>
    </xf>
    <xf numFmtId="49" fontId="7" fillId="0" borderId="0" xfId="23" applyNumberFormat="1"/>
    <xf numFmtId="49" fontId="7" fillId="0" borderId="0" xfId="23" applyNumberFormat="1" applyAlignment="1">
      <alignment horizontal="left" wrapText="1"/>
    </xf>
    <xf numFmtId="49" fontId="28" fillId="0" borderId="5" xfId="23" applyNumberFormat="1" applyFont="1" applyBorder="1" applyAlignment="1">
      <alignment vertical="center"/>
    </xf>
    <xf numFmtId="4" fontId="28" fillId="0" borderId="14" xfId="23" applyNumberFormat="1" applyFont="1" applyBorder="1" applyAlignment="1">
      <alignment horizontal="center" vertical="center"/>
    </xf>
    <xf numFmtId="4" fontId="28" fillId="0" borderId="14" xfId="23" applyNumberFormat="1" applyFont="1" applyBorder="1" applyAlignment="1">
      <alignment vertical="center"/>
    </xf>
    <xf numFmtId="0" fontId="33" fillId="0" borderId="14" xfId="23" quotePrefix="1" applyNumberFormat="1" applyFont="1" applyBorder="1" applyAlignment="1">
      <alignment horizontal="left" vertical="top" wrapText="1"/>
    </xf>
    <xf numFmtId="0" fontId="33" fillId="0" borderId="14" xfId="23" applyNumberFormat="1" applyFont="1" applyBorder="1" applyAlignment="1">
      <alignment vertical="top" wrapText="1" shrinkToFit="1"/>
    </xf>
    <xf numFmtId="167" fontId="33" fillId="0" borderId="14" xfId="23" applyNumberFormat="1" applyFont="1" applyBorder="1" applyAlignment="1">
      <alignment vertical="top" wrapText="1" shrinkToFit="1"/>
    </xf>
    <xf numFmtId="49" fontId="35" fillId="0" borderId="0" xfId="23" applyNumberFormat="1" applyFont="1" applyAlignment="1">
      <alignment wrapText="1"/>
    </xf>
    <xf numFmtId="0" fontId="33" fillId="0" borderId="36" xfId="23" quotePrefix="1" applyNumberFormat="1" applyFont="1" applyBorder="1" applyAlignment="1">
      <alignment horizontal="left" vertical="top" wrapText="1"/>
    </xf>
    <xf numFmtId="0" fontId="33" fillId="0" borderId="36" xfId="23" applyNumberFormat="1" applyFont="1" applyBorder="1" applyAlignment="1">
      <alignment vertical="top" wrapText="1" shrinkToFit="1"/>
    </xf>
    <xf numFmtId="167" fontId="33" fillId="0" borderId="36" xfId="23" applyNumberFormat="1" applyFont="1" applyBorder="1" applyAlignment="1">
      <alignment vertical="top" wrapText="1" shrinkToFit="1"/>
    </xf>
    <xf numFmtId="49" fontId="36" fillId="23" borderId="38" xfId="24" applyNumberFormat="1" applyFont="1" applyFill="1" applyBorder="1" applyAlignment="1">
      <alignment horizontal="left"/>
    </xf>
    <xf numFmtId="4" fontId="36" fillId="23" borderId="38" xfId="24" applyNumberFormat="1" applyFont="1" applyFill="1" applyBorder="1" applyAlignment="1">
      <alignment horizontal="left"/>
    </xf>
    <xf numFmtId="0" fontId="2" fillId="0" borderId="38" xfId="24" applyBorder="1"/>
    <xf numFmtId="0" fontId="2" fillId="0" borderId="0" xfId="24"/>
    <xf numFmtId="49" fontId="37" fillId="24" borderId="38" xfId="24" applyNumberFormat="1" applyFont="1" applyFill="1" applyBorder="1" applyAlignment="1">
      <alignment horizontal="left"/>
    </xf>
    <xf numFmtId="4" fontId="37" fillId="24" borderId="38" xfId="24" applyNumberFormat="1" applyFont="1" applyFill="1" applyBorder="1" applyAlignment="1">
      <alignment horizontal="right"/>
    </xf>
    <xf numFmtId="49" fontId="36" fillId="25" borderId="38" xfId="24" applyNumberFormat="1" applyFont="1" applyFill="1" applyBorder="1" applyAlignment="1">
      <alignment horizontal="left"/>
    </xf>
    <xf numFmtId="4" fontId="36" fillId="25" borderId="38" xfId="24" applyNumberFormat="1" applyFont="1" applyFill="1" applyBorder="1" applyAlignment="1">
      <alignment horizontal="right"/>
    </xf>
    <xf numFmtId="49" fontId="38" fillId="26" borderId="38" xfId="24" applyNumberFormat="1" applyFont="1" applyFill="1" applyBorder="1" applyAlignment="1">
      <alignment horizontal="left"/>
    </xf>
    <xf numFmtId="4" fontId="38" fillId="26" borderId="38" xfId="24" applyNumberFormat="1" applyFont="1" applyFill="1" applyBorder="1" applyAlignment="1">
      <alignment horizontal="right"/>
    </xf>
    <xf numFmtId="49" fontId="39" fillId="27" borderId="38" xfId="24" applyNumberFormat="1" applyFont="1" applyFill="1" applyBorder="1" applyAlignment="1">
      <alignment horizontal="left"/>
    </xf>
    <xf numFmtId="4" fontId="39" fillId="27" borderId="38" xfId="24" applyNumberFormat="1" applyFont="1" applyFill="1" applyBorder="1" applyAlignment="1">
      <alignment horizontal="right"/>
    </xf>
    <xf numFmtId="49" fontId="2" fillId="0" borderId="0" xfId="24" applyNumberFormat="1"/>
    <xf numFmtId="4" fontId="2" fillId="0" borderId="0" xfId="24" applyNumberFormat="1"/>
    <xf numFmtId="0" fontId="2" fillId="0" borderId="0" xfId="24" applyProtection="1"/>
    <xf numFmtId="49" fontId="36" fillId="23" borderId="38" xfId="24" applyNumberFormat="1" applyFont="1" applyFill="1" applyBorder="1" applyAlignment="1">
      <alignment horizontal="left" wrapText="1"/>
    </xf>
    <xf numFmtId="49" fontId="39" fillId="27" borderId="38" xfId="24" applyNumberFormat="1" applyFont="1" applyFill="1" applyBorder="1" applyAlignment="1">
      <alignment horizontal="left" wrapText="1"/>
    </xf>
    <xf numFmtId="49" fontId="40" fillId="28" borderId="38" xfId="24" applyNumberFormat="1" applyFont="1" applyFill="1" applyBorder="1" applyAlignment="1">
      <alignment horizontal="left"/>
    </xf>
    <xf numFmtId="49" fontId="40" fillId="28" borderId="38" xfId="24" applyNumberFormat="1" applyFont="1" applyFill="1" applyBorder="1" applyAlignment="1">
      <alignment horizontal="left" wrapText="1"/>
    </xf>
    <xf numFmtId="4" fontId="40" fillId="28" borderId="38" xfId="24" applyNumberFormat="1" applyFont="1" applyFill="1" applyBorder="1" applyAlignment="1">
      <alignment horizontal="right"/>
    </xf>
    <xf numFmtId="49" fontId="36" fillId="25" borderId="38" xfId="24" applyNumberFormat="1" applyFont="1" applyFill="1" applyBorder="1" applyAlignment="1">
      <alignment horizontal="left" wrapText="1"/>
    </xf>
    <xf numFmtId="49" fontId="2" fillId="0" borderId="0" xfId="24" applyNumberFormat="1" applyAlignment="1">
      <alignment wrapText="1"/>
    </xf>
    <xf numFmtId="49" fontId="36" fillId="23" borderId="38" xfId="25" applyNumberFormat="1" applyFont="1" applyFill="1" applyBorder="1" applyAlignment="1">
      <alignment horizontal="left"/>
    </xf>
    <xf numFmtId="0" fontId="1" fillId="0" borderId="38" xfId="25" applyBorder="1"/>
    <xf numFmtId="0" fontId="1" fillId="0" borderId="0" xfId="25" applyProtection="1"/>
    <xf numFmtId="49" fontId="39" fillId="27" borderId="38" xfId="25" applyNumberFormat="1" applyFont="1" applyFill="1" applyBorder="1" applyAlignment="1">
      <alignment horizontal="left"/>
    </xf>
    <xf numFmtId="49" fontId="37" fillId="24" borderId="38" xfId="25" applyNumberFormat="1" applyFont="1" applyFill="1" applyBorder="1" applyAlignment="1">
      <alignment horizontal="left"/>
    </xf>
    <xf numFmtId="49" fontId="36" fillId="25" borderId="38" xfId="25" applyNumberFormat="1" applyFont="1" applyFill="1" applyBorder="1" applyAlignment="1">
      <alignment horizontal="left"/>
    </xf>
    <xf numFmtId="49" fontId="38" fillId="26" borderId="38" xfId="25" applyNumberFormat="1" applyFont="1" applyFill="1" applyBorder="1" applyAlignment="1">
      <alignment horizontal="left"/>
    </xf>
    <xf numFmtId="49" fontId="36" fillId="23" borderId="38" xfId="25" applyNumberFormat="1" applyFont="1" applyFill="1" applyBorder="1" applyAlignment="1">
      <alignment horizontal="left" wrapText="1"/>
    </xf>
    <xf numFmtId="49" fontId="1" fillId="0" borderId="0" xfId="25" applyNumberFormat="1"/>
    <xf numFmtId="0" fontId="1" fillId="0" borderId="0" xfId="25"/>
    <xf numFmtId="4" fontId="36" fillId="29" borderId="38" xfId="24" applyNumberFormat="1" applyFont="1" applyFill="1" applyBorder="1" applyAlignment="1">
      <alignment horizontal="right"/>
    </xf>
    <xf numFmtId="49" fontId="14" fillId="0" borderId="0" xfId="21" applyNumberFormat="1" applyFont="1" applyAlignment="1">
      <alignment horizontal="left" vertical="center" wrapText="1"/>
    </xf>
    <xf numFmtId="4" fontId="14" fillId="18" borderId="10" xfId="21" applyNumberFormat="1" applyFont="1" applyFill="1" applyBorder="1" applyAlignment="1">
      <alignment horizontal="right" vertical="center"/>
    </xf>
    <xf numFmtId="4" fontId="14" fillId="18" borderId="17" xfId="21" applyNumberFormat="1" applyFont="1" applyFill="1" applyBorder="1" applyAlignment="1">
      <alignment horizontal="right" vertical="center"/>
    </xf>
    <xf numFmtId="4" fontId="9" fillId="0" borderId="12" xfId="21" applyNumberFormat="1" applyFont="1" applyBorder="1" applyAlignment="1">
      <alignment horizontal="right" vertical="center"/>
    </xf>
    <xf numFmtId="4" fontId="9" fillId="0" borderId="13" xfId="21" applyNumberFormat="1" applyFont="1" applyBorder="1" applyAlignment="1">
      <alignment horizontal="right" vertical="center"/>
    </xf>
    <xf numFmtId="4" fontId="9" fillId="0" borderId="0" xfId="21" applyNumberFormat="1" applyFont="1" applyBorder="1" applyAlignment="1">
      <alignment horizontal="right" vertical="center"/>
    </xf>
    <xf numFmtId="4" fontId="9" fillId="0" borderId="6" xfId="21" applyNumberFormat="1" applyFont="1" applyBorder="1" applyAlignment="1">
      <alignment horizontal="right" vertical="center"/>
    </xf>
    <xf numFmtId="4" fontId="9" fillId="0" borderId="15" xfId="21" applyNumberFormat="1" applyFont="1" applyBorder="1" applyAlignment="1">
      <alignment horizontal="right" vertical="center"/>
    </xf>
    <xf numFmtId="4" fontId="9" fillId="0" borderId="18" xfId="21" applyNumberFormat="1" applyFont="1" applyBorder="1" applyAlignment="1">
      <alignment horizontal="right" vertical="center"/>
    </xf>
    <xf numFmtId="49" fontId="22" fillId="21" borderId="27" xfId="23" applyNumberFormat="1" applyFont="1" applyFill="1" applyBorder="1" applyAlignment="1" applyProtection="1">
      <alignment horizontal="left" vertical="center"/>
      <protection locked="0"/>
    </xf>
    <xf numFmtId="0" fontId="18" fillId="0" borderId="20" xfId="23" applyFont="1" applyBorder="1" applyAlignment="1">
      <alignment horizontal="center" vertical="center"/>
    </xf>
    <xf numFmtId="0" fontId="18" fillId="0" borderId="21" xfId="23" applyFont="1" applyBorder="1" applyAlignment="1">
      <alignment horizontal="center" vertical="center"/>
    </xf>
    <xf numFmtId="0" fontId="18" fillId="0" borderId="22" xfId="23" applyFont="1" applyBorder="1" applyAlignment="1">
      <alignment horizontal="center" vertical="center"/>
    </xf>
    <xf numFmtId="49" fontId="20" fillId="20" borderId="12" xfId="23" applyNumberFormat="1" applyFont="1" applyFill="1" applyBorder="1" applyAlignment="1">
      <alignment horizontal="center" vertical="center" shrinkToFit="1"/>
    </xf>
    <xf numFmtId="0" fontId="20" fillId="20" borderId="12" xfId="23" applyFont="1" applyFill="1" applyBorder="1" applyAlignment="1">
      <alignment horizontal="center" vertical="center" shrinkToFit="1"/>
    </xf>
    <xf numFmtId="0" fontId="20" fillId="20" borderId="24" xfId="23" applyFont="1" applyFill="1" applyBorder="1" applyAlignment="1">
      <alignment horizontal="center" vertical="center" shrinkToFit="1"/>
    </xf>
    <xf numFmtId="49" fontId="22" fillId="20" borderId="0" xfId="23" applyNumberFormat="1" applyFont="1" applyFill="1" applyBorder="1" applyAlignment="1">
      <alignment horizontal="center" vertical="center"/>
    </xf>
    <xf numFmtId="0" fontId="22" fillId="20" borderId="0" xfId="23" applyFont="1" applyFill="1" applyBorder="1" applyAlignment="1">
      <alignment horizontal="center" vertical="center"/>
    </xf>
    <xf numFmtId="0" fontId="22" fillId="20" borderId="25" xfId="23" applyFont="1" applyFill="1" applyBorder="1" applyAlignment="1">
      <alignment horizontal="center" vertical="center"/>
    </xf>
    <xf numFmtId="49" fontId="22" fillId="21" borderId="12" xfId="23" applyNumberFormat="1" applyFont="1" applyFill="1" applyBorder="1" applyAlignment="1" applyProtection="1">
      <alignment horizontal="left" vertical="center"/>
      <protection locked="0"/>
    </xf>
    <xf numFmtId="49" fontId="22" fillId="21" borderId="0" xfId="23" applyNumberFormat="1" applyFont="1" applyFill="1" applyBorder="1" applyAlignment="1" applyProtection="1">
      <alignment horizontal="left" vertical="center"/>
      <protection locked="0"/>
    </xf>
    <xf numFmtId="1" fontId="7" fillId="0" borderId="27" xfId="23" applyNumberFormat="1" applyFont="1" applyBorder="1" applyAlignment="1">
      <alignment horizontal="right" indent="1"/>
    </xf>
    <xf numFmtId="0" fontId="7" fillId="0" borderId="27" xfId="23" applyFont="1" applyBorder="1" applyAlignment="1">
      <alignment horizontal="right" indent="1"/>
    </xf>
    <xf numFmtId="0" fontId="7" fillId="0" borderId="28" xfId="23" applyFont="1" applyBorder="1" applyAlignment="1">
      <alignment horizontal="right" indent="1"/>
    </xf>
    <xf numFmtId="4" fontId="23" fillId="0" borderId="4" xfId="23" applyNumberFormat="1" applyFont="1" applyBorder="1" applyAlignment="1">
      <alignment horizontal="right" vertical="center" indent="1"/>
    </xf>
    <xf numFmtId="4" fontId="23" fillId="0" borderId="2" xfId="23" applyNumberFormat="1" applyFont="1" applyBorder="1" applyAlignment="1">
      <alignment horizontal="right" vertical="center" indent="1"/>
    </xf>
    <xf numFmtId="4" fontId="23" fillId="0" borderId="31" xfId="23" applyNumberFormat="1" applyFont="1" applyBorder="1" applyAlignment="1">
      <alignment horizontal="right" vertical="center" indent="1"/>
    </xf>
    <xf numFmtId="3" fontId="7" fillId="0" borderId="3" xfId="23" applyNumberFormat="1" applyBorder="1"/>
    <xf numFmtId="3" fontId="7" fillId="0" borderId="3" xfId="23" applyNumberFormat="1" applyBorder="1" applyAlignment="1">
      <alignment wrapText="1"/>
    </xf>
    <xf numFmtId="4" fontId="24" fillId="0" borderId="4" xfId="23" applyNumberFormat="1" applyFont="1" applyBorder="1" applyAlignment="1">
      <alignment horizontal="right" vertical="center" indent="1"/>
    </xf>
    <xf numFmtId="4" fontId="24" fillId="0" borderId="2" xfId="23" applyNumberFormat="1" applyFont="1" applyBorder="1" applyAlignment="1">
      <alignment horizontal="right" vertical="center" indent="1"/>
    </xf>
    <xf numFmtId="4" fontId="24" fillId="0" borderId="31" xfId="23" applyNumberFormat="1" applyFont="1" applyBorder="1" applyAlignment="1">
      <alignment horizontal="right" vertical="center" indent="1"/>
    </xf>
    <xf numFmtId="4" fontId="24" fillId="0" borderId="4" xfId="23" applyNumberFormat="1" applyFont="1" applyBorder="1" applyAlignment="1">
      <alignment vertical="center"/>
    </xf>
    <xf numFmtId="4" fontId="24" fillId="0" borderId="3" xfId="23" applyNumberFormat="1" applyFont="1" applyBorder="1" applyAlignment="1">
      <alignment vertical="center"/>
    </xf>
    <xf numFmtId="4" fontId="24" fillId="0" borderId="4" xfId="23" applyNumberFormat="1" applyFont="1" applyBorder="1" applyAlignment="1">
      <alignment horizontal="right" vertical="center"/>
    </xf>
    <xf numFmtId="4" fontId="24" fillId="0" borderId="3" xfId="23" applyNumberFormat="1" applyFont="1" applyBorder="1" applyAlignment="1">
      <alignment horizontal="right" vertical="center"/>
    </xf>
    <xf numFmtId="4" fontId="24" fillId="0" borderId="32" xfId="23" applyNumberFormat="1" applyFont="1" applyBorder="1" applyAlignment="1">
      <alignment horizontal="right" vertical="center"/>
    </xf>
    <xf numFmtId="4" fontId="24" fillId="0" borderId="27" xfId="23" applyNumberFormat="1" applyFont="1" applyBorder="1" applyAlignment="1">
      <alignment horizontal="right" vertical="center"/>
    </xf>
    <xf numFmtId="4" fontId="24" fillId="0" borderId="12" xfId="23" applyNumberFormat="1" applyFont="1" applyBorder="1" applyAlignment="1">
      <alignment horizontal="right" vertical="center"/>
    </xf>
    <xf numFmtId="2" fontId="27" fillId="20" borderId="10" xfId="23" applyNumberFormat="1" applyFont="1" applyFill="1" applyBorder="1" applyAlignment="1">
      <alignment horizontal="right" vertical="center"/>
    </xf>
    <xf numFmtId="4" fontId="27" fillId="20" borderId="10" xfId="23" applyNumberFormat="1" applyFont="1" applyFill="1" applyBorder="1" applyAlignment="1">
      <alignment horizontal="right" vertical="center"/>
    </xf>
    <xf numFmtId="0" fontId="7" fillId="0" borderId="12" xfId="23" applyBorder="1" applyAlignment="1">
      <alignment horizontal="center"/>
    </xf>
    <xf numFmtId="4" fontId="28" fillId="22" borderId="36" xfId="23" applyNumberFormat="1" applyFont="1" applyFill="1" applyBorder="1" applyAlignment="1"/>
    <xf numFmtId="3" fontId="7" fillId="22" borderId="4" xfId="23" applyNumberFormat="1" applyFill="1" applyBorder="1"/>
    <xf numFmtId="3" fontId="7" fillId="22" borderId="3" xfId="23" applyNumberFormat="1" applyFill="1" applyBorder="1"/>
    <xf numFmtId="3" fontId="7" fillId="22" borderId="2" xfId="23" applyNumberFormat="1" applyFill="1" applyBorder="1"/>
    <xf numFmtId="0" fontId="30" fillId="20" borderId="16" xfId="23" applyFont="1" applyFill="1" applyBorder="1" applyAlignment="1">
      <alignment horizontal="center" vertical="center" wrapText="1"/>
    </xf>
    <xf numFmtId="49" fontId="28" fillId="0" borderId="7" xfId="23" applyNumberFormat="1" applyFont="1" applyBorder="1" applyAlignment="1">
      <alignment vertical="center" wrapText="1"/>
    </xf>
    <xf numFmtId="49" fontId="28" fillId="0" borderId="12" xfId="23" applyNumberFormat="1" applyFont="1" applyBorder="1" applyAlignment="1">
      <alignment vertical="center" wrapText="1"/>
    </xf>
    <xf numFmtId="4" fontId="28" fillId="0" borderId="16" xfId="23" applyNumberFormat="1" applyFont="1" applyBorder="1" applyAlignment="1">
      <alignment vertical="center"/>
    </xf>
    <xf numFmtId="49" fontId="28" fillId="0" borderId="32" xfId="23" applyNumberFormat="1" applyFont="1" applyBorder="1" applyAlignment="1">
      <alignment vertical="center" wrapText="1"/>
    </xf>
    <xf numFmtId="49" fontId="28" fillId="0" borderId="27" xfId="23" applyNumberFormat="1" applyFont="1" applyBorder="1" applyAlignment="1">
      <alignment vertical="center" wrapText="1"/>
    </xf>
    <xf numFmtId="4" fontId="28" fillId="0" borderId="36" xfId="23" applyNumberFormat="1" applyFont="1" applyBorder="1" applyAlignment="1">
      <alignment vertical="center"/>
    </xf>
    <xf numFmtId="0" fontId="7" fillId="21" borderId="7" xfId="23" applyFill="1" applyBorder="1" applyAlignment="1" applyProtection="1">
      <alignment vertical="top" wrapText="1"/>
      <protection locked="0"/>
    </xf>
    <xf numFmtId="0" fontId="7" fillId="21" borderId="12" xfId="23" applyFill="1" applyBorder="1" applyAlignment="1" applyProtection="1">
      <alignment vertical="top" wrapText="1"/>
      <protection locked="0"/>
    </xf>
    <xf numFmtId="0" fontId="7" fillId="21" borderId="12" xfId="23" applyFill="1" applyBorder="1" applyAlignment="1" applyProtection="1">
      <alignment horizontal="left" vertical="top" wrapText="1"/>
      <protection locked="0"/>
    </xf>
    <xf numFmtId="0" fontId="7" fillId="21" borderId="13" xfId="23" applyFill="1" applyBorder="1" applyAlignment="1" applyProtection="1">
      <alignment vertical="top" wrapText="1"/>
      <protection locked="0"/>
    </xf>
    <xf numFmtId="0" fontId="7" fillId="21" borderId="5" xfId="23" applyFill="1" applyBorder="1" applyAlignment="1" applyProtection="1">
      <alignment vertical="top" wrapText="1"/>
      <protection locked="0"/>
    </xf>
    <xf numFmtId="0" fontId="7" fillId="21" borderId="0" xfId="23" applyFill="1" applyBorder="1" applyAlignment="1" applyProtection="1">
      <alignment vertical="top" wrapText="1"/>
      <protection locked="0"/>
    </xf>
    <xf numFmtId="0" fontId="7" fillId="21" borderId="0" xfId="23" applyFill="1" applyBorder="1" applyAlignment="1" applyProtection="1">
      <alignment horizontal="left" vertical="top" wrapText="1"/>
      <protection locked="0"/>
    </xf>
    <xf numFmtId="0" fontId="7" fillId="21" borderId="6" xfId="23" applyFill="1" applyBorder="1" applyAlignment="1" applyProtection="1">
      <alignment vertical="top" wrapText="1"/>
      <protection locked="0"/>
    </xf>
    <xf numFmtId="0" fontId="7" fillId="21" borderId="32" xfId="23" applyFill="1" applyBorder="1" applyAlignment="1" applyProtection="1">
      <alignment vertical="top" wrapText="1"/>
      <protection locked="0"/>
    </xf>
    <xf numFmtId="0" fontId="7" fillId="21" borderId="27" xfId="23" applyFill="1" applyBorder="1" applyAlignment="1" applyProtection="1">
      <alignment vertical="top" wrapText="1"/>
      <protection locked="0"/>
    </xf>
    <xf numFmtId="0" fontId="7" fillId="21" borderId="27" xfId="23" applyFill="1" applyBorder="1" applyAlignment="1" applyProtection="1">
      <alignment horizontal="left" vertical="top" wrapText="1"/>
      <protection locked="0"/>
    </xf>
    <xf numFmtId="0" fontId="7" fillId="21" borderId="37" xfId="23" applyFill="1" applyBorder="1" applyAlignment="1" applyProtection="1">
      <alignment vertical="top" wrapText="1"/>
      <protection locked="0"/>
    </xf>
    <xf numFmtId="0" fontId="20" fillId="0" borderId="0" xfId="23" applyFont="1" applyAlignment="1">
      <alignment horizontal="center"/>
    </xf>
    <xf numFmtId="49" fontId="7" fillId="0" borderId="3" xfId="23" applyNumberFormat="1" applyBorder="1" applyAlignment="1">
      <alignment vertical="center"/>
    </xf>
    <xf numFmtId="0" fontId="7" fillId="0" borderId="3" xfId="23" applyBorder="1" applyAlignment="1">
      <alignment vertical="center"/>
    </xf>
    <xf numFmtId="0" fontId="7" fillId="0" borderId="2" xfId="23" applyBorder="1" applyAlignment="1">
      <alignment vertical="center"/>
    </xf>
    <xf numFmtId="0" fontId="7" fillId="0" borderId="0" xfId="23" applyAlignment="1">
      <alignment vertical="top"/>
    </xf>
    <xf numFmtId="0" fontId="7" fillId="0" borderId="0" xfId="23" applyAlignment="1">
      <alignment horizontal="left" vertical="top" wrapText="1"/>
    </xf>
    <xf numFmtId="49" fontId="28" fillId="0" borderId="5" xfId="23" applyNumberFormat="1" applyFont="1" applyBorder="1" applyAlignment="1">
      <alignment vertical="center" wrapText="1"/>
    </xf>
    <xf numFmtId="49" fontId="28" fillId="0" borderId="0" xfId="23" applyNumberFormat="1" applyFont="1" applyBorder="1" applyAlignment="1">
      <alignment vertical="center" wrapText="1"/>
    </xf>
    <xf numFmtId="4" fontId="28" fillId="0" borderId="14" xfId="23" applyNumberFormat="1" applyFont="1" applyBorder="1" applyAlignment="1">
      <alignment vertical="center"/>
    </xf>
    <xf numFmtId="0" fontId="34" fillId="0" borderId="5" xfId="23" applyNumberFormat="1" applyFont="1" applyBorder="1" applyAlignment="1">
      <alignment horizontal="left" vertical="top" wrapText="1"/>
    </xf>
    <xf numFmtId="0" fontId="34" fillId="0" borderId="0" xfId="23" applyNumberFormat="1" applyFont="1" applyBorder="1" applyAlignment="1">
      <alignment vertical="top" wrapText="1" shrinkToFit="1"/>
    </xf>
    <xf numFmtId="167" fontId="34" fillId="0" borderId="0" xfId="23" applyNumberFormat="1" applyFont="1" applyBorder="1" applyAlignment="1">
      <alignment vertical="top" wrapText="1" shrinkToFit="1"/>
    </xf>
    <xf numFmtId="4" fontId="34" fillId="0" borderId="0" xfId="23" applyNumberFormat="1" applyFont="1" applyBorder="1" applyAlignment="1">
      <alignment vertical="top" wrapText="1" shrinkToFit="1"/>
    </xf>
    <xf numFmtId="4" fontId="34" fillId="0" borderId="6" xfId="23" applyNumberFormat="1" applyFont="1" applyBorder="1" applyAlignment="1">
      <alignment vertical="top" wrapText="1" shrinkToFit="1"/>
    </xf>
    <xf numFmtId="49" fontId="9" fillId="0" borderId="0" xfId="21" applyNumberFormat="1" applyFont="1" applyAlignment="1"/>
  </cellXfs>
  <cellStyles count="26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Název" xfId="20"/>
    <cellStyle name="Normální" xfId="0" builtinId="0"/>
    <cellStyle name="Normální 2" xfId="23"/>
    <cellStyle name="Normální 3" xfId="24"/>
    <cellStyle name="Normální 4" xfId="25"/>
    <cellStyle name="normální_List1" xfId="21"/>
    <cellStyle name="Text upozornění" xfId="22"/>
  </cellStyles>
  <dxfs count="0"/>
  <tableStyles count="0" defaultTableStyle="TableStyleMedium9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H&#345;i&#353;t&#283;%20Lubina/Zad&#225;vac&#237;%20&#345;&#237;zen&#237;/REALIZACE/Slep&#253;_SO_00_Vedlej&#353;&#237;_a_ostatn&#237;_n&#225;klady_Lub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H&#345;i&#353;t&#283;%20Lubina/Zad&#225;vac&#237;%20&#345;&#237;zen&#237;/REALIZACE/Slep&#253;_SO_01_Sportovn&#237;_plocha_Lub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ba"/>
      <sheetName val="VzorPolozky"/>
      <sheetName val="Rozpočet Pol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1"/>
      <sheetData sheetId="2">
        <row r="18">
          <cell r="AC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ba"/>
      <sheetName val="VzorPolozky"/>
      <sheetName val="Rozpočet Pol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1"/>
      <sheetData sheetId="2">
        <row r="280">
          <cell r="AC2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G14" sqref="G14"/>
    </sheetView>
  </sheetViews>
  <sheetFormatPr defaultRowHeight="12.75"/>
  <cols>
    <col min="1" max="1" width="9.140625" customWidth="1"/>
    <col min="4" max="4" width="10.140625" customWidth="1"/>
    <col min="5" max="6" width="13.28515625" style="78" customWidth="1"/>
    <col min="7" max="7" width="11.7109375" style="78" customWidth="1"/>
    <col min="8" max="8" width="6.85546875" customWidth="1"/>
  </cols>
  <sheetData>
    <row r="1" spans="1:9">
      <c r="A1" s="3"/>
      <c r="B1" s="3"/>
      <c r="C1" s="3"/>
      <c r="D1" s="3"/>
      <c r="E1" s="66"/>
      <c r="F1" s="66"/>
      <c r="G1" s="85"/>
      <c r="H1" s="4"/>
      <c r="I1" s="3"/>
    </row>
    <row r="2" spans="1:9" ht="18">
      <c r="A2" s="5"/>
      <c r="B2" s="6" t="s">
        <v>24</v>
      </c>
      <c r="C2" s="3"/>
      <c r="D2" s="7"/>
      <c r="E2" s="67"/>
      <c r="F2" s="79" t="s">
        <v>0</v>
      </c>
      <c r="G2" s="86"/>
      <c r="H2" s="4"/>
      <c r="I2" s="5"/>
    </row>
    <row r="3" spans="1:9">
      <c r="A3" s="3"/>
      <c r="B3" s="8"/>
      <c r="C3" s="9" t="s">
        <v>1</v>
      </c>
      <c r="D3" s="3"/>
      <c r="E3" s="66"/>
      <c r="F3" s="66"/>
      <c r="G3" s="85"/>
      <c r="H3" s="4"/>
      <c r="I3" s="3"/>
    </row>
    <row r="4" spans="1:9">
      <c r="A4" s="3"/>
      <c r="B4" s="3"/>
      <c r="C4" s="3"/>
      <c r="D4" s="3"/>
      <c r="E4" s="66"/>
      <c r="F4" s="66"/>
      <c r="G4" s="85"/>
      <c r="H4" s="4"/>
      <c r="I4" s="3"/>
    </row>
    <row r="5" spans="1:9" ht="33" customHeight="1">
      <c r="A5" s="3"/>
      <c r="B5" s="94" t="s">
        <v>2</v>
      </c>
      <c r="C5" s="325" t="s">
        <v>31</v>
      </c>
      <c r="D5" s="325"/>
      <c r="E5" s="325"/>
      <c r="F5" s="325"/>
      <c r="G5" s="325"/>
      <c r="H5" s="325"/>
      <c r="I5" s="3"/>
    </row>
    <row r="6" spans="1:9" ht="12.75" customHeight="1">
      <c r="A6" s="3"/>
      <c r="B6" s="10"/>
      <c r="C6" s="62"/>
      <c r="D6" s="11"/>
      <c r="E6" s="68"/>
      <c r="F6" s="68"/>
      <c r="G6" s="87"/>
      <c r="H6" s="4"/>
      <c r="I6" s="3"/>
    </row>
    <row r="7" spans="1:9">
      <c r="A7" s="12"/>
      <c r="B7" s="12"/>
      <c r="C7" s="92" t="s">
        <v>28</v>
      </c>
      <c r="D7" s="12"/>
      <c r="E7" s="69"/>
      <c r="F7" s="69"/>
      <c r="G7" s="69"/>
      <c r="H7" s="12"/>
      <c r="I7" s="12"/>
    </row>
    <row r="8" spans="1:9">
      <c r="A8" s="12"/>
      <c r="B8" s="12"/>
      <c r="C8" s="12"/>
      <c r="D8" s="12"/>
      <c r="E8" s="69"/>
      <c r="F8" s="69"/>
      <c r="G8" s="69"/>
      <c r="H8" s="12"/>
      <c r="I8" s="12"/>
    </row>
    <row r="9" spans="1:9">
      <c r="A9" s="3"/>
      <c r="B9" s="13" t="s">
        <v>3</v>
      </c>
      <c r="C9" s="14" t="s">
        <v>699</v>
      </c>
      <c r="D9" s="3"/>
      <c r="E9" s="66"/>
      <c r="F9" s="80" t="s">
        <v>4</v>
      </c>
      <c r="G9" s="404">
        <v>298077</v>
      </c>
      <c r="H9" s="14"/>
      <c r="I9" s="14"/>
    </row>
    <row r="10" spans="1:9">
      <c r="A10" s="3"/>
      <c r="B10" s="3"/>
      <c r="C10" s="14"/>
      <c r="D10" s="3"/>
      <c r="E10" s="66"/>
      <c r="F10" s="80" t="s">
        <v>5</v>
      </c>
      <c r="G10" s="404" t="s">
        <v>749</v>
      </c>
      <c r="H10" s="14"/>
      <c r="I10" s="14"/>
    </row>
    <row r="11" spans="1:9">
      <c r="A11" s="3"/>
      <c r="B11" s="15"/>
      <c r="C11" s="14"/>
      <c r="D11" s="3"/>
      <c r="E11" s="66"/>
      <c r="F11" s="80"/>
      <c r="G11" s="85"/>
      <c r="H11" s="14"/>
      <c r="I11" s="3"/>
    </row>
    <row r="12" spans="1:9">
      <c r="A12" s="3"/>
      <c r="B12" s="3"/>
      <c r="C12" s="3"/>
      <c r="D12" s="3"/>
      <c r="E12" s="66"/>
      <c r="F12" s="80"/>
      <c r="G12" s="85"/>
      <c r="H12" s="14"/>
      <c r="I12" s="3"/>
    </row>
    <row r="13" spans="1:9">
      <c r="A13" s="3"/>
      <c r="B13" s="13" t="s">
        <v>6</v>
      </c>
      <c r="C13" s="14"/>
      <c r="D13" s="3"/>
      <c r="E13" s="66"/>
      <c r="F13" s="80" t="s">
        <v>4</v>
      </c>
      <c r="G13" s="85"/>
      <c r="H13" s="14"/>
      <c r="I13" s="14"/>
    </row>
    <row r="14" spans="1:9">
      <c r="A14" s="3"/>
      <c r="B14" s="3"/>
      <c r="C14" s="14"/>
      <c r="D14" s="3"/>
      <c r="E14" s="66"/>
      <c r="F14" s="80" t="s">
        <v>5</v>
      </c>
      <c r="G14" s="85"/>
      <c r="H14" s="14"/>
      <c r="I14" s="14"/>
    </row>
    <row r="15" spans="1:9">
      <c r="A15" s="3"/>
      <c r="B15" s="15"/>
      <c r="C15" s="14"/>
      <c r="D15" s="3"/>
      <c r="E15" s="66"/>
      <c r="F15" s="66"/>
      <c r="G15" s="85"/>
      <c r="H15" s="15"/>
      <c r="I15" s="3"/>
    </row>
    <row r="16" spans="1:9">
      <c r="A16" s="3"/>
      <c r="B16" s="16" t="s">
        <v>7</v>
      </c>
      <c r="C16" s="3"/>
      <c r="D16" s="3"/>
      <c r="E16" s="66"/>
      <c r="F16" s="81" t="s">
        <v>8</v>
      </c>
      <c r="G16" s="85"/>
      <c r="H16" s="15"/>
      <c r="I16" s="3"/>
    </row>
    <row r="17" spans="1:10">
      <c r="A17" s="3"/>
      <c r="B17" s="3"/>
      <c r="C17" s="3"/>
      <c r="D17" s="3"/>
      <c r="E17" s="66"/>
      <c r="F17" s="66"/>
      <c r="G17" s="85"/>
      <c r="H17" s="15"/>
      <c r="I17" s="3"/>
    </row>
    <row r="18" spans="1:10">
      <c r="A18" s="3"/>
      <c r="B18" s="16" t="s">
        <v>9</v>
      </c>
      <c r="C18" s="3"/>
      <c r="D18" s="3"/>
      <c r="E18" s="66"/>
      <c r="F18" s="81" t="s">
        <v>9</v>
      </c>
      <c r="G18" s="85"/>
      <c r="H18" s="4"/>
      <c r="I18" s="3"/>
    </row>
    <row r="19" spans="1:10">
      <c r="A19" s="3"/>
      <c r="B19" s="3"/>
      <c r="C19" s="3"/>
      <c r="D19" s="3"/>
      <c r="E19" s="66"/>
      <c r="F19" s="66"/>
      <c r="G19" s="85"/>
      <c r="H19" s="4"/>
      <c r="I19" s="56"/>
      <c r="J19" s="57"/>
    </row>
    <row r="20" spans="1:10">
      <c r="A20" s="17"/>
      <c r="B20" s="18"/>
      <c r="C20" s="18"/>
      <c r="D20" s="19"/>
      <c r="E20" s="70"/>
      <c r="F20" s="82"/>
      <c r="G20" s="88"/>
      <c r="H20" s="20" t="s">
        <v>10</v>
      </c>
      <c r="I20" s="58"/>
      <c r="J20" s="57"/>
    </row>
    <row r="21" spans="1:10">
      <c r="A21" s="21" t="s">
        <v>11</v>
      </c>
      <c r="B21" s="22"/>
      <c r="C21" s="23">
        <v>15</v>
      </c>
      <c r="D21" s="24" t="s">
        <v>12</v>
      </c>
      <c r="E21" s="25"/>
      <c r="F21" s="63"/>
      <c r="G21" s="328">
        <v>0</v>
      </c>
      <c r="H21" s="329"/>
      <c r="I21" s="59"/>
      <c r="J21" s="57"/>
    </row>
    <row r="22" spans="1:10">
      <c r="A22" s="21" t="s">
        <v>13</v>
      </c>
      <c r="B22" s="22"/>
      <c r="C22" s="23">
        <v>15</v>
      </c>
      <c r="D22" s="24" t="s">
        <v>12</v>
      </c>
      <c r="E22" s="26"/>
      <c r="F22" s="64"/>
      <c r="G22" s="330">
        <v>0</v>
      </c>
      <c r="H22" s="331"/>
      <c r="I22" s="59"/>
      <c r="J22" s="57"/>
    </row>
    <row r="23" spans="1:10">
      <c r="A23" s="21" t="s">
        <v>11</v>
      </c>
      <c r="B23" s="22"/>
      <c r="C23" s="23">
        <v>21</v>
      </c>
      <c r="D23" s="24" t="s">
        <v>12</v>
      </c>
      <c r="E23" s="26"/>
      <c r="F23" s="64"/>
      <c r="G23" s="330">
        <f>F36</f>
        <v>0</v>
      </c>
      <c r="H23" s="331"/>
      <c r="I23" s="59"/>
      <c r="J23" s="57"/>
    </row>
    <row r="24" spans="1:10" ht="13.5" thickBot="1">
      <c r="A24" s="21" t="s">
        <v>13</v>
      </c>
      <c r="B24" s="22"/>
      <c r="C24" s="23">
        <v>21</v>
      </c>
      <c r="D24" s="24" t="s">
        <v>12</v>
      </c>
      <c r="E24" s="27"/>
      <c r="F24" s="65"/>
      <c r="G24" s="332">
        <f>G36</f>
        <v>0</v>
      </c>
      <c r="H24" s="333"/>
      <c r="I24" s="59"/>
      <c r="J24" s="57"/>
    </row>
    <row r="25" spans="1:10" ht="16.5" thickBot="1">
      <c r="A25" s="28" t="s">
        <v>14</v>
      </c>
      <c r="B25" s="29"/>
      <c r="C25" s="29"/>
      <c r="D25" s="30"/>
      <c r="E25" s="31"/>
      <c r="F25" s="32"/>
      <c r="G25" s="326">
        <f>G23+G24</f>
        <v>0</v>
      </c>
      <c r="H25" s="327"/>
      <c r="I25" s="60"/>
      <c r="J25" s="57"/>
    </row>
    <row r="26" spans="1:10">
      <c r="A26" s="12"/>
      <c r="B26" s="12"/>
      <c r="C26" s="12"/>
      <c r="D26" s="12"/>
      <c r="E26" s="69"/>
      <c r="F26" s="69"/>
      <c r="G26" s="69"/>
      <c r="H26" s="12"/>
      <c r="I26" s="61"/>
      <c r="J26" s="57"/>
    </row>
    <row r="27" spans="1:10">
      <c r="A27" s="12"/>
      <c r="B27" s="12"/>
      <c r="C27" s="12"/>
      <c r="D27" s="12"/>
      <c r="E27" s="69"/>
      <c r="F27" s="69"/>
      <c r="G27" s="69"/>
      <c r="H27" s="12"/>
      <c r="I27" s="12"/>
    </row>
    <row r="28" spans="1:10">
      <c r="A28" s="3"/>
      <c r="B28" s="3"/>
      <c r="C28" s="3"/>
      <c r="D28" s="3"/>
      <c r="E28" s="66"/>
      <c r="F28" s="66"/>
      <c r="G28" s="85"/>
      <c r="H28" s="4"/>
      <c r="I28" s="3"/>
    </row>
    <row r="29" spans="1:10" ht="18">
      <c r="A29" s="11" t="s">
        <v>15</v>
      </c>
      <c r="B29" s="33"/>
      <c r="C29" s="33"/>
      <c r="D29" s="33"/>
      <c r="E29" s="71"/>
      <c r="F29" s="71"/>
      <c r="G29" s="71"/>
      <c r="H29" s="33"/>
      <c r="I29" s="33"/>
    </row>
    <row r="30" spans="1:10">
      <c r="A30" s="3"/>
      <c r="B30" s="3"/>
      <c r="C30" s="3"/>
      <c r="D30" s="3"/>
      <c r="E30" s="66"/>
      <c r="F30" s="66"/>
      <c r="G30" s="85"/>
      <c r="H30" s="4"/>
      <c r="I30" s="3"/>
    </row>
    <row r="31" spans="1:10" ht="25.5">
      <c r="A31" s="34" t="s">
        <v>16</v>
      </c>
      <c r="B31" s="35"/>
      <c r="C31" s="35"/>
      <c r="D31" s="36"/>
      <c r="E31" s="72" t="s">
        <v>17</v>
      </c>
      <c r="F31" s="72" t="s">
        <v>23</v>
      </c>
      <c r="G31" s="72" t="s">
        <v>18</v>
      </c>
      <c r="H31" s="37" t="s">
        <v>12</v>
      </c>
      <c r="I31" s="3"/>
    </row>
    <row r="32" spans="1:10">
      <c r="A32" s="54" t="s">
        <v>25</v>
      </c>
      <c r="B32" s="52" t="s">
        <v>26</v>
      </c>
      <c r="C32" s="39"/>
      <c r="D32" s="1"/>
      <c r="E32" s="73">
        <f>F32+G32</f>
        <v>0</v>
      </c>
      <c r="F32" s="83">
        <f>F43</f>
        <v>0</v>
      </c>
      <c r="G32" s="83">
        <f>F32*0.21</f>
        <v>0</v>
      </c>
      <c r="H32" s="41"/>
      <c r="I32" s="3"/>
    </row>
    <row r="33" spans="1:9">
      <c r="A33" s="38" t="s">
        <v>27</v>
      </c>
      <c r="B33" s="55" t="s">
        <v>29</v>
      </c>
      <c r="C33" s="2"/>
      <c r="D33" s="43"/>
      <c r="E33" s="76">
        <f>F33+G33</f>
        <v>0</v>
      </c>
      <c r="F33" s="83">
        <f>F44</f>
        <v>0</v>
      </c>
      <c r="G33" s="83">
        <f>F33*0.21</f>
        <v>0</v>
      </c>
      <c r="H33" s="41"/>
      <c r="I33" s="3"/>
    </row>
    <row r="34" spans="1:9">
      <c r="A34" s="38" t="s">
        <v>30</v>
      </c>
      <c r="B34" s="55" t="s">
        <v>32</v>
      </c>
      <c r="C34" s="2"/>
      <c r="D34" s="1"/>
      <c r="E34" s="77">
        <f>F34+G34</f>
        <v>0</v>
      </c>
      <c r="F34" s="83">
        <f>F45</f>
        <v>0</v>
      </c>
      <c r="G34" s="84">
        <f t="shared" ref="G34" si="0">F34*0.21</f>
        <v>0</v>
      </c>
      <c r="H34" s="41"/>
      <c r="I34" s="3"/>
    </row>
    <row r="35" spans="1:9">
      <c r="A35" s="38"/>
      <c r="B35" s="55"/>
      <c r="C35" s="39"/>
      <c r="D35" s="40"/>
      <c r="E35" s="73"/>
      <c r="F35" s="83"/>
      <c r="G35" s="83"/>
      <c r="H35" s="41"/>
      <c r="I35" s="3"/>
    </row>
    <row r="36" spans="1:9">
      <c r="A36" s="44" t="s">
        <v>19</v>
      </c>
      <c r="B36" s="45"/>
      <c r="C36" s="46"/>
      <c r="D36" s="47"/>
      <c r="E36" s="74">
        <f>F36+G36</f>
        <v>0</v>
      </c>
      <c r="F36" s="74">
        <f>SUM(F32:F35)</f>
        <v>0</v>
      </c>
      <c r="G36" s="74">
        <f>F36*0.21</f>
        <v>0</v>
      </c>
      <c r="H36" s="48"/>
      <c r="I36" s="3"/>
    </row>
    <row r="37" spans="1:9">
      <c r="A37" s="49"/>
      <c r="B37" s="49"/>
      <c r="C37" s="49"/>
      <c r="D37" s="49"/>
      <c r="E37" s="75"/>
      <c r="F37" s="75"/>
      <c r="G37" s="75"/>
      <c r="H37" s="49"/>
      <c r="I37" s="49"/>
    </row>
    <row r="38" spans="1:9">
      <c r="A38" s="49"/>
      <c r="B38" s="49"/>
      <c r="C38" s="49"/>
      <c r="D38" s="49"/>
      <c r="E38" s="75"/>
      <c r="F38" s="75"/>
      <c r="G38" s="75"/>
      <c r="H38" s="49"/>
      <c r="I38" s="49"/>
    </row>
    <row r="39" spans="1:9">
      <c r="A39" s="49"/>
      <c r="B39" s="49"/>
      <c r="C39" s="49"/>
      <c r="D39" s="49"/>
      <c r="E39" s="75"/>
      <c r="F39" s="75"/>
      <c r="G39" s="75"/>
      <c r="H39" s="49"/>
      <c r="I39" s="49"/>
    </row>
    <row r="40" spans="1:9" ht="18">
      <c r="A40" s="11" t="s">
        <v>20</v>
      </c>
      <c r="B40" s="33"/>
      <c r="C40" s="33"/>
      <c r="D40" s="33"/>
      <c r="E40" s="71"/>
      <c r="F40" s="71"/>
      <c r="G40" s="71"/>
      <c r="H40" s="33"/>
      <c r="I40" s="49"/>
    </row>
    <row r="41" spans="1:9">
      <c r="A41" s="3"/>
      <c r="B41" s="3"/>
      <c r="C41" s="3"/>
      <c r="D41" s="3"/>
      <c r="E41" s="66"/>
      <c r="F41" s="66"/>
      <c r="G41" s="85"/>
      <c r="H41" s="4"/>
      <c r="I41" s="49"/>
    </row>
    <row r="42" spans="1:9" ht="25.5">
      <c r="A42" s="50" t="s">
        <v>21</v>
      </c>
      <c r="B42" s="51" t="s">
        <v>22</v>
      </c>
      <c r="C42" s="35"/>
      <c r="D42" s="36"/>
      <c r="E42" s="72" t="s">
        <v>17</v>
      </c>
      <c r="F42" s="72" t="s">
        <v>23</v>
      </c>
      <c r="G42" s="89" t="s">
        <v>18</v>
      </c>
      <c r="H42" s="37" t="s">
        <v>12</v>
      </c>
      <c r="I42" s="3"/>
    </row>
    <row r="43" spans="1:9">
      <c r="A43" s="54" t="s">
        <v>25</v>
      </c>
      <c r="B43" s="52" t="s">
        <v>26</v>
      </c>
      <c r="C43" s="39"/>
      <c r="D43" s="1"/>
      <c r="E43" s="76">
        <f t="shared" ref="E43:E45" si="1">F43+G43</f>
        <v>0</v>
      </c>
      <c r="F43" s="91">
        <f>ZakladDPHZakl</f>
        <v>0</v>
      </c>
      <c r="G43" s="84">
        <f t="shared" ref="G43:G49" si="2">F43*0.21</f>
        <v>0</v>
      </c>
      <c r="H43" s="41"/>
      <c r="I43" s="3"/>
    </row>
    <row r="44" spans="1:9">
      <c r="A44" s="38" t="s">
        <v>27</v>
      </c>
      <c r="B44" s="55" t="s">
        <v>29</v>
      </c>
      <c r="C44" s="2"/>
      <c r="D44" s="43"/>
      <c r="E44" s="76">
        <f t="shared" si="1"/>
        <v>0</v>
      </c>
      <c r="F44" s="91">
        <f>'SO 01'!ZakladDPHZakl</f>
        <v>0</v>
      </c>
      <c r="G44" s="84">
        <f t="shared" si="2"/>
        <v>0</v>
      </c>
      <c r="H44" s="41"/>
      <c r="I44" s="3"/>
    </row>
    <row r="45" spans="1:9">
      <c r="A45" s="38" t="s">
        <v>30</v>
      </c>
      <c r="B45" s="55" t="s">
        <v>32</v>
      </c>
      <c r="C45" s="2"/>
      <c r="D45" s="1"/>
      <c r="E45" s="77">
        <f t="shared" si="1"/>
        <v>0</v>
      </c>
      <c r="F45" s="91">
        <f>'SO 02'!C24</f>
        <v>0</v>
      </c>
      <c r="G45" s="84">
        <f t="shared" si="2"/>
        <v>0</v>
      </c>
      <c r="H45" s="41"/>
      <c r="I45" s="3"/>
    </row>
    <row r="46" spans="1:9">
      <c r="A46" s="38"/>
      <c r="B46" s="55"/>
      <c r="C46" s="2"/>
      <c r="D46" s="1"/>
      <c r="E46" s="76"/>
      <c r="F46" s="93"/>
      <c r="G46" s="84"/>
      <c r="H46" s="41"/>
      <c r="I46" s="3"/>
    </row>
    <row r="47" spans="1:9">
      <c r="A47" s="38"/>
      <c r="B47" s="55"/>
      <c r="C47" s="2"/>
      <c r="D47" s="1"/>
      <c r="E47" s="76"/>
      <c r="F47" s="84"/>
      <c r="G47" s="84"/>
      <c r="H47" s="41"/>
      <c r="I47" s="3"/>
    </row>
    <row r="48" spans="1:9">
      <c r="A48" s="38"/>
      <c r="B48" s="55"/>
      <c r="C48" s="42"/>
      <c r="D48" s="1"/>
      <c r="E48" s="76"/>
      <c r="F48" s="84"/>
      <c r="G48" s="84"/>
      <c r="H48" s="41"/>
      <c r="I48" s="3"/>
    </row>
    <row r="49" spans="1:9">
      <c r="A49" s="44" t="s">
        <v>19</v>
      </c>
      <c r="B49" s="45"/>
      <c r="C49" s="46"/>
      <c r="D49" s="47"/>
      <c r="E49" s="74">
        <f>F49+G49</f>
        <v>0</v>
      </c>
      <c r="F49" s="74">
        <f>SUM(F43:F48)</f>
        <v>0</v>
      </c>
      <c r="G49" s="90">
        <f t="shared" si="2"/>
        <v>0</v>
      </c>
      <c r="H49" s="53"/>
      <c r="I49" s="3"/>
    </row>
    <row r="50" spans="1:9">
      <c r="A50" s="3"/>
      <c r="B50" s="3"/>
      <c r="C50" s="3"/>
      <c r="D50" s="3"/>
      <c r="E50" s="66"/>
      <c r="F50" s="66"/>
      <c r="G50" s="85"/>
      <c r="H50" s="4"/>
      <c r="I50" s="3"/>
    </row>
    <row r="51" spans="1:9">
      <c r="A51" s="3"/>
      <c r="B51" s="3"/>
      <c r="C51" s="3"/>
      <c r="D51" s="3"/>
      <c r="E51" s="66"/>
      <c r="F51" s="66"/>
      <c r="G51" s="85"/>
      <c r="H51" s="4"/>
      <c r="I51" s="3"/>
    </row>
    <row r="52" spans="1:9">
      <c r="A52" s="3"/>
      <c r="B52" s="3"/>
      <c r="C52" s="3"/>
      <c r="D52" s="3"/>
      <c r="E52" s="66"/>
      <c r="F52" s="66"/>
      <c r="G52" s="85"/>
      <c r="H52" s="4"/>
      <c r="I52" s="3"/>
    </row>
    <row r="53" spans="1:9">
      <c r="A53" s="3"/>
      <c r="B53" s="3"/>
      <c r="C53" s="3"/>
      <c r="D53" s="3"/>
      <c r="E53" s="66"/>
      <c r="F53" s="66"/>
      <c r="G53" s="85"/>
      <c r="H53" s="4"/>
      <c r="I53" s="3"/>
    </row>
  </sheetData>
  <mergeCells count="6">
    <mergeCell ref="C5:H5"/>
    <mergeCell ref="G25:H25"/>
    <mergeCell ref="G21:H21"/>
    <mergeCell ref="G22:H22"/>
    <mergeCell ref="G23:H23"/>
    <mergeCell ref="G24:H24"/>
  </mergeCells>
  <phoneticPr fontId="16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2"/>
  <sheetViews>
    <sheetView showGridLines="0" topLeftCell="B1" zoomScaleNormal="100" zoomScaleSheetLayoutView="75" workbookViewId="0">
      <selection activeCell="M11" sqref="M11"/>
    </sheetView>
  </sheetViews>
  <sheetFormatPr defaultColWidth="9" defaultRowHeight="12.75"/>
  <cols>
    <col min="1" max="1" width="8.42578125" style="96" hidden="1" customWidth="1"/>
    <col min="2" max="2" width="9.140625" style="96" customWidth="1"/>
    <col min="3" max="3" width="7.42578125" style="96" customWidth="1"/>
    <col min="4" max="4" width="13.42578125" style="96" customWidth="1"/>
    <col min="5" max="5" width="12.140625" style="96" customWidth="1"/>
    <col min="6" max="6" width="11.42578125" style="96" customWidth="1"/>
    <col min="7" max="7" width="12.7109375" style="208" customWidth="1"/>
    <col min="8" max="8" width="12.7109375" style="96" customWidth="1"/>
    <col min="9" max="9" width="12.7109375" style="208" customWidth="1"/>
    <col min="10" max="10" width="6.7109375" style="208" customWidth="1"/>
    <col min="11" max="11" width="4.28515625" style="96" customWidth="1"/>
    <col min="12" max="15" width="10.7109375" style="96" customWidth="1"/>
    <col min="16" max="16384" width="9" style="96"/>
  </cols>
  <sheetData>
    <row r="1" spans="1:15" ht="33.75" customHeight="1">
      <c r="A1" s="95" t="s">
        <v>33</v>
      </c>
      <c r="B1" s="335" t="s">
        <v>34</v>
      </c>
      <c r="C1" s="336"/>
      <c r="D1" s="336"/>
      <c r="E1" s="336"/>
      <c r="F1" s="336"/>
      <c r="G1" s="336"/>
      <c r="H1" s="336"/>
      <c r="I1" s="336"/>
      <c r="J1" s="337"/>
    </row>
    <row r="2" spans="1:15" ht="23.25" customHeight="1">
      <c r="A2" s="97"/>
      <c r="B2" s="98" t="s">
        <v>35</v>
      </c>
      <c r="C2" s="99"/>
      <c r="D2" s="338" t="s">
        <v>36</v>
      </c>
      <c r="E2" s="339"/>
      <c r="F2" s="339"/>
      <c r="G2" s="339"/>
      <c r="H2" s="339"/>
      <c r="I2" s="339"/>
      <c r="J2" s="340"/>
      <c r="O2" s="100"/>
    </row>
    <row r="3" spans="1:15" ht="24.75" customHeight="1">
      <c r="A3" s="97"/>
      <c r="B3" s="101" t="s">
        <v>37</v>
      </c>
      <c r="C3" s="102"/>
      <c r="D3" s="341" t="s">
        <v>38</v>
      </c>
      <c r="E3" s="342"/>
      <c r="F3" s="342"/>
      <c r="G3" s="342"/>
      <c r="H3" s="342"/>
      <c r="I3" s="342"/>
      <c r="J3" s="343"/>
    </row>
    <row r="4" spans="1:15" ht="25.5" customHeight="1">
      <c r="A4" s="97"/>
      <c r="B4" s="103" t="s">
        <v>39</v>
      </c>
      <c r="C4" s="104"/>
      <c r="D4" s="105"/>
      <c r="E4" s="105"/>
      <c r="F4" s="106"/>
      <c r="G4" s="107"/>
      <c r="H4" s="106"/>
      <c r="I4" s="107"/>
      <c r="J4" s="108"/>
    </row>
    <row r="5" spans="1:15" ht="24" customHeight="1">
      <c r="A5" s="97"/>
      <c r="B5" s="109" t="s">
        <v>40</v>
      </c>
      <c r="C5" s="110"/>
      <c r="D5" s="111" t="s">
        <v>699</v>
      </c>
      <c r="E5" s="112"/>
      <c r="F5" s="112"/>
      <c r="G5" s="112"/>
      <c r="H5" s="113" t="s">
        <v>41</v>
      </c>
      <c r="I5" s="111" t="s">
        <v>750</v>
      </c>
      <c r="J5" s="114"/>
    </row>
    <row r="6" spans="1:15" ht="15.75" customHeight="1">
      <c r="A6" s="97"/>
      <c r="B6" s="115"/>
      <c r="C6" s="112"/>
      <c r="D6" s="111"/>
      <c r="E6" s="112"/>
      <c r="F6" s="112"/>
      <c r="G6" s="112"/>
      <c r="H6" s="113" t="s">
        <v>42</v>
      </c>
      <c r="I6" s="111" t="s">
        <v>749</v>
      </c>
      <c r="J6" s="114"/>
    </row>
    <row r="7" spans="1:15" ht="15.75" customHeight="1">
      <c r="A7" s="97"/>
      <c r="B7" s="116"/>
      <c r="C7" s="117"/>
      <c r="D7" s="118"/>
      <c r="E7" s="119"/>
      <c r="F7" s="119"/>
      <c r="G7" s="119"/>
      <c r="H7" s="120"/>
      <c r="I7" s="119"/>
      <c r="J7" s="121"/>
    </row>
    <row r="8" spans="1:15" ht="24" hidden="1" customHeight="1">
      <c r="A8" s="97"/>
      <c r="B8" s="109" t="s">
        <v>43</v>
      </c>
      <c r="C8" s="110"/>
      <c r="D8" s="122"/>
      <c r="E8" s="110"/>
      <c r="F8" s="110"/>
      <c r="G8" s="123"/>
      <c r="H8" s="113" t="s">
        <v>41</v>
      </c>
      <c r="I8" s="124"/>
      <c r="J8" s="114"/>
    </row>
    <row r="9" spans="1:15" ht="15.75" hidden="1" customHeight="1">
      <c r="A9" s="97"/>
      <c r="B9" s="97"/>
      <c r="C9" s="110"/>
      <c r="D9" s="122"/>
      <c r="E9" s="110"/>
      <c r="F9" s="110"/>
      <c r="G9" s="123"/>
      <c r="H9" s="113" t="s">
        <v>42</v>
      </c>
      <c r="I9" s="124"/>
      <c r="J9" s="114"/>
    </row>
    <row r="10" spans="1:15" ht="15.75" hidden="1" customHeight="1">
      <c r="A10" s="97"/>
      <c r="B10" s="125"/>
      <c r="C10" s="126"/>
      <c r="D10" s="127"/>
      <c r="E10" s="128"/>
      <c r="F10" s="128"/>
      <c r="G10" s="129"/>
      <c r="H10" s="129"/>
      <c r="I10" s="130"/>
      <c r="J10" s="121"/>
    </row>
    <row r="11" spans="1:15" ht="24" customHeight="1">
      <c r="A11" s="97"/>
      <c r="B11" s="109" t="s">
        <v>44</v>
      </c>
      <c r="C11" s="110"/>
      <c r="D11" s="344"/>
      <c r="E11" s="344"/>
      <c r="F11" s="344"/>
      <c r="G11" s="344"/>
      <c r="H11" s="113" t="s">
        <v>41</v>
      </c>
      <c r="I11" s="131"/>
      <c r="J11" s="114"/>
    </row>
    <row r="12" spans="1:15" ht="15.75" customHeight="1">
      <c r="A12" s="97"/>
      <c r="B12" s="115"/>
      <c r="C12" s="112"/>
      <c r="D12" s="345"/>
      <c r="E12" s="345"/>
      <c r="F12" s="345"/>
      <c r="G12" s="345"/>
      <c r="H12" s="113" t="s">
        <v>42</v>
      </c>
      <c r="I12" s="131"/>
      <c r="J12" s="114"/>
    </row>
    <row r="13" spans="1:15" ht="15.75" customHeight="1">
      <c r="A13" s="97"/>
      <c r="B13" s="116"/>
      <c r="C13" s="132"/>
      <c r="D13" s="334"/>
      <c r="E13" s="334"/>
      <c r="F13" s="334"/>
      <c r="G13" s="334"/>
      <c r="H13" s="133"/>
      <c r="I13" s="119"/>
      <c r="J13" s="121"/>
    </row>
    <row r="14" spans="1:15" ht="24" hidden="1" customHeight="1">
      <c r="A14" s="97"/>
      <c r="B14" s="134" t="s">
        <v>45</v>
      </c>
      <c r="C14" s="135"/>
      <c r="D14" s="136"/>
      <c r="E14" s="137"/>
      <c r="F14" s="137"/>
      <c r="G14" s="137"/>
      <c r="H14" s="138"/>
      <c r="I14" s="137"/>
      <c r="J14" s="139"/>
    </row>
    <row r="15" spans="1:15" ht="32.25" customHeight="1">
      <c r="A15" s="97"/>
      <c r="B15" s="125" t="s">
        <v>46</v>
      </c>
      <c r="C15" s="140"/>
      <c r="D15" s="129"/>
      <c r="E15" s="346"/>
      <c r="F15" s="346"/>
      <c r="G15" s="347"/>
      <c r="H15" s="347"/>
      <c r="I15" s="347" t="s">
        <v>47</v>
      </c>
      <c r="J15" s="348"/>
    </row>
    <row r="16" spans="1:15" ht="23.25" customHeight="1">
      <c r="A16" s="141" t="s">
        <v>48</v>
      </c>
      <c r="B16" s="142" t="s">
        <v>48</v>
      </c>
      <c r="C16" s="143"/>
      <c r="D16" s="144"/>
      <c r="E16" s="349"/>
      <c r="F16" s="350"/>
      <c r="G16" s="349"/>
      <c r="H16" s="350"/>
      <c r="I16" s="349">
        <f>SUMIF(F47:F48,A16,I47:I48)+SUMIF(F47:F48,"PSU",I47:I48)</f>
        <v>0</v>
      </c>
      <c r="J16" s="351"/>
    </row>
    <row r="17" spans="1:10" ht="23.25" customHeight="1">
      <c r="A17" s="141" t="s">
        <v>49</v>
      </c>
      <c r="B17" s="142" t="s">
        <v>49</v>
      </c>
      <c r="C17" s="143"/>
      <c r="D17" s="144"/>
      <c r="E17" s="349"/>
      <c r="F17" s="350"/>
      <c r="G17" s="349"/>
      <c r="H17" s="350"/>
      <c r="I17" s="349">
        <f>SUMIF(F47:F48,A17,I47:I48)</f>
        <v>0</v>
      </c>
      <c r="J17" s="351"/>
    </row>
    <row r="18" spans="1:10" ht="23.25" customHeight="1">
      <c r="A18" s="141" t="s">
        <v>50</v>
      </c>
      <c r="B18" s="142" t="s">
        <v>50</v>
      </c>
      <c r="C18" s="143"/>
      <c r="D18" s="144"/>
      <c r="E18" s="349"/>
      <c r="F18" s="350"/>
      <c r="G18" s="349"/>
      <c r="H18" s="350"/>
      <c r="I18" s="349">
        <f>SUMIF(F47:F48,A18,I47:I48)</f>
        <v>0</v>
      </c>
      <c r="J18" s="351"/>
    </row>
    <row r="19" spans="1:10" ht="23.25" customHeight="1">
      <c r="A19" s="141" t="s">
        <v>51</v>
      </c>
      <c r="B19" s="142" t="s">
        <v>52</v>
      </c>
      <c r="C19" s="143"/>
      <c r="D19" s="144"/>
      <c r="E19" s="349"/>
      <c r="F19" s="350"/>
      <c r="G19" s="349"/>
      <c r="H19" s="350"/>
      <c r="I19" s="349">
        <f>SUMIF(F47:F48,A19,I47:I48)</f>
        <v>0</v>
      </c>
      <c r="J19" s="351"/>
    </row>
    <row r="20" spans="1:10" ht="23.25" customHeight="1">
      <c r="A20" s="141" t="s">
        <v>53</v>
      </c>
      <c r="B20" s="142" t="s">
        <v>54</v>
      </c>
      <c r="C20" s="143"/>
      <c r="D20" s="144"/>
      <c r="E20" s="349"/>
      <c r="F20" s="350"/>
      <c r="G20" s="349"/>
      <c r="H20" s="350"/>
      <c r="I20" s="349">
        <f>SUMIF(F47:F48,A20,I47:I48)</f>
        <v>0</v>
      </c>
      <c r="J20" s="351"/>
    </row>
    <row r="21" spans="1:10" ht="23.25" customHeight="1">
      <c r="A21" s="97"/>
      <c r="B21" s="145" t="s">
        <v>47</v>
      </c>
      <c r="C21" s="146"/>
      <c r="D21" s="147"/>
      <c r="E21" s="354"/>
      <c r="F21" s="355"/>
      <c r="G21" s="354"/>
      <c r="H21" s="355"/>
      <c r="I21" s="354">
        <f>SUM(I16:J20)</f>
        <v>0</v>
      </c>
      <c r="J21" s="356"/>
    </row>
    <row r="22" spans="1:10" ht="33" customHeight="1">
      <c r="A22" s="97"/>
      <c r="B22" s="148" t="s">
        <v>55</v>
      </c>
      <c r="C22" s="143"/>
      <c r="D22" s="144"/>
      <c r="E22" s="149"/>
      <c r="F22" s="150"/>
      <c r="G22" s="151"/>
      <c r="H22" s="151"/>
      <c r="I22" s="151"/>
      <c r="J22" s="152"/>
    </row>
    <row r="23" spans="1:10" ht="23.25" customHeight="1">
      <c r="A23" s="97"/>
      <c r="B23" s="153" t="s">
        <v>56</v>
      </c>
      <c r="C23" s="143"/>
      <c r="D23" s="144"/>
      <c r="E23" s="154">
        <v>15</v>
      </c>
      <c r="F23" s="150" t="s">
        <v>12</v>
      </c>
      <c r="G23" s="357">
        <v>0</v>
      </c>
      <c r="H23" s="358"/>
      <c r="I23" s="358"/>
      <c r="J23" s="152" t="str">
        <f t="shared" ref="J23:J28" si="0">Mena</f>
        <v>CZK</v>
      </c>
    </row>
    <row r="24" spans="1:10" ht="23.25" customHeight="1">
      <c r="A24" s="97"/>
      <c r="B24" s="153" t="s">
        <v>57</v>
      </c>
      <c r="C24" s="143"/>
      <c r="D24" s="144"/>
      <c r="E24" s="154">
        <f>SazbaDPH1</f>
        <v>15</v>
      </c>
      <c r="F24" s="150" t="s">
        <v>12</v>
      </c>
      <c r="G24" s="359">
        <f>ZakladDPHSni*SazbaDPH1/100</f>
        <v>0</v>
      </c>
      <c r="H24" s="360"/>
      <c r="I24" s="360"/>
      <c r="J24" s="152" t="str">
        <f t="shared" si="0"/>
        <v>CZK</v>
      </c>
    </row>
    <row r="25" spans="1:10" ht="23.25" customHeight="1">
      <c r="A25" s="97"/>
      <c r="B25" s="153" t="s">
        <v>58</v>
      </c>
      <c r="C25" s="143"/>
      <c r="D25" s="144"/>
      <c r="E25" s="154">
        <v>21</v>
      </c>
      <c r="F25" s="150" t="s">
        <v>12</v>
      </c>
      <c r="G25" s="357">
        <f>I21</f>
        <v>0</v>
      </c>
      <c r="H25" s="358"/>
      <c r="I25" s="358"/>
      <c r="J25" s="152" t="str">
        <f t="shared" si="0"/>
        <v>CZK</v>
      </c>
    </row>
    <row r="26" spans="1:10" ht="23.25" customHeight="1">
      <c r="A26" s="97"/>
      <c r="B26" s="155" t="s">
        <v>59</v>
      </c>
      <c r="C26" s="156"/>
      <c r="D26" s="157"/>
      <c r="E26" s="158">
        <f>SazbaDPH2</f>
        <v>21</v>
      </c>
      <c r="F26" s="159" t="s">
        <v>12</v>
      </c>
      <c r="G26" s="361">
        <f>ZakladDPHZakl*SazbaDPH2/100</f>
        <v>0</v>
      </c>
      <c r="H26" s="362"/>
      <c r="I26" s="362"/>
      <c r="J26" s="160" t="str">
        <f t="shared" si="0"/>
        <v>CZK</v>
      </c>
    </row>
    <row r="27" spans="1:10" ht="23.25" customHeight="1" thickBot="1">
      <c r="A27" s="97"/>
      <c r="B27" s="161" t="s">
        <v>60</v>
      </c>
      <c r="C27" s="162"/>
      <c r="D27" s="163"/>
      <c r="E27" s="162"/>
      <c r="F27" s="164"/>
      <c r="G27" s="363">
        <f>0</f>
        <v>0</v>
      </c>
      <c r="H27" s="363"/>
      <c r="I27" s="363"/>
      <c r="J27" s="165" t="str">
        <f t="shared" si="0"/>
        <v>CZK</v>
      </c>
    </row>
    <row r="28" spans="1:10" ht="27.75" hidden="1" customHeight="1" thickBot="1">
      <c r="A28" s="97"/>
      <c r="B28" s="166" t="s">
        <v>61</v>
      </c>
      <c r="C28" s="167"/>
      <c r="D28" s="167"/>
      <c r="E28" s="168"/>
      <c r="F28" s="169"/>
      <c r="G28" s="364">
        <f>ZakladDPHSniVypocet+ZakladDPHZaklVypocet</f>
        <v>0</v>
      </c>
      <c r="H28" s="364"/>
      <c r="I28" s="364"/>
      <c r="J28" s="170" t="str">
        <f t="shared" si="0"/>
        <v>CZK</v>
      </c>
    </row>
    <row r="29" spans="1:10" ht="27.75" customHeight="1" thickBot="1">
      <c r="A29" s="97"/>
      <c r="B29" s="166" t="s">
        <v>62</v>
      </c>
      <c r="C29" s="171"/>
      <c r="D29" s="171"/>
      <c r="E29" s="171"/>
      <c r="F29" s="171"/>
      <c r="G29" s="365">
        <f>ZakladDPHSni+DPHSni+ZakladDPHZakl+DPHZakl+Zaokrouhleni</f>
        <v>0</v>
      </c>
      <c r="H29" s="365"/>
      <c r="I29" s="365"/>
      <c r="J29" s="172" t="s">
        <v>63</v>
      </c>
    </row>
    <row r="30" spans="1:10" ht="12.75" customHeight="1">
      <c r="A30" s="97"/>
      <c r="B30" s="97"/>
      <c r="C30" s="110"/>
      <c r="D30" s="110"/>
      <c r="E30" s="110"/>
      <c r="F30" s="110"/>
      <c r="G30" s="123"/>
      <c r="H30" s="110"/>
      <c r="I30" s="123"/>
      <c r="J30" s="173"/>
    </row>
    <row r="31" spans="1:10" ht="30" customHeight="1">
      <c r="A31" s="97"/>
      <c r="B31" s="97"/>
      <c r="C31" s="110"/>
      <c r="D31" s="110"/>
      <c r="E31" s="110"/>
      <c r="F31" s="110"/>
      <c r="G31" s="123"/>
      <c r="H31" s="110"/>
      <c r="I31" s="123"/>
      <c r="J31" s="173"/>
    </row>
    <row r="32" spans="1:10" ht="18.75" customHeight="1">
      <c r="A32" s="97"/>
      <c r="B32" s="174"/>
      <c r="C32" s="175" t="s">
        <v>64</v>
      </c>
      <c r="D32" s="176"/>
      <c r="E32" s="176"/>
      <c r="F32" s="175" t="s">
        <v>65</v>
      </c>
      <c r="G32" s="176"/>
      <c r="H32" s="177"/>
      <c r="I32" s="176"/>
      <c r="J32" s="173"/>
    </row>
    <row r="33" spans="1:10" ht="47.25" customHeight="1">
      <c r="A33" s="97"/>
      <c r="B33" s="97"/>
      <c r="C33" s="110"/>
      <c r="D33" s="110"/>
      <c r="E33" s="110"/>
      <c r="F33" s="110"/>
      <c r="G33" s="123"/>
      <c r="H33" s="110"/>
      <c r="I33" s="123"/>
      <c r="J33" s="173"/>
    </row>
    <row r="34" spans="1:10" s="183" customFormat="1" ht="18.75" customHeight="1">
      <c r="A34" s="178"/>
      <c r="B34" s="178"/>
      <c r="C34" s="179"/>
      <c r="D34" s="180"/>
      <c r="E34" s="180"/>
      <c r="F34" s="179"/>
      <c r="G34" s="181"/>
      <c r="H34" s="180"/>
      <c r="I34" s="181"/>
      <c r="J34" s="182"/>
    </row>
    <row r="35" spans="1:10" ht="12.75" customHeight="1">
      <c r="A35" s="97"/>
      <c r="B35" s="97"/>
      <c r="C35" s="110"/>
      <c r="D35" s="366" t="s">
        <v>66</v>
      </c>
      <c r="E35" s="366"/>
      <c r="F35" s="110"/>
      <c r="G35" s="123"/>
      <c r="H35" s="184" t="s">
        <v>67</v>
      </c>
      <c r="I35" s="123"/>
      <c r="J35" s="173"/>
    </row>
    <row r="36" spans="1:10" ht="13.5" customHeight="1" thickBot="1">
      <c r="A36" s="185"/>
      <c r="B36" s="185"/>
      <c r="C36" s="186"/>
      <c r="D36" s="186"/>
      <c r="E36" s="186"/>
      <c r="F36" s="186"/>
      <c r="G36" s="187"/>
      <c r="H36" s="186"/>
      <c r="I36" s="187"/>
      <c r="J36" s="188"/>
    </row>
    <row r="37" spans="1:10" ht="27" hidden="1" customHeight="1">
      <c r="B37" s="189" t="s">
        <v>68</v>
      </c>
      <c r="C37" s="190"/>
      <c r="D37" s="190"/>
      <c r="E37" s="190"/>
      <c r="F37" s="191"/>
      <c r="G37" s="191"/>
      <c r="H37" s="191"/>
      <c r="I37" s="191"/>
      <c r="J37" s="190"/>
    </row>
    <row r="38" spans="1:10" ht="25.5" hidden="1" customHeight="1">
      <c r="A38" s="192" t="s">
        <v>69</v>
      </c>
      <c r="B38" s="193" t="s">
        <v>70</v>
      </c>
      <c r="C38" s="194" t="s">
        <v>71</v>
      </c>
      <c r="D38" s="195"/>
      <c r="E38" s="195"/>
      <c r="F38" s="196" t="str">
        <f>B23</f>
        <v>Základ pro sníženou DPH</v>
      </c>
      <c r="G38" s="196" t="str">
        <f>B25</f>
        <v>Základ pro základní DPH</v>
      </c>
      <c r="H38" s="197" t="s">
        <v>18</v>
      </c>
      <c r="I38" s="197" t="s">
        <v>17</v>
      </c>
      <c r="J38" s="198" t="s">
        <v>12</v>
      </c>
    </row>
    <row r="39" spans="1:10" ht="25.5" hidden="1" customHeight="1">
      <c r="A39" s="192">
        <v>1</v>
      </c>
      <c r="B39" s="199" t="s">
        <v>72</v>
      </c>
      <c r="C39" s="352" t="s">
        <v>36</v>
      </c>
      <c r="D39" s="353"/>
      <c r="E39" s="353"/>
      <c r="F39" s="200">
        <v>0</v>
      </c>
      <c r="G39" s="201">
        <v>0</v>
      </c>
      <c r="H39" s="202">
        <f>(F39*SazbaDPH1/100)+(G39*SazbaDPH2/100)</f>
        <v>0</v>
      </c>
      <c r="I39" s="202">
        <f>F39+G39+H39</f>
        <v>0</v>
      </c>
      <c r="J39" s="203" t="str">
        <f>IF(CenaCelkemVypocet=0,"",I39/CenaCelkemVypocet*100)</f>
        <v/>
      </c>
    </row>
    <row r="40" spans="1:10" ht="25.5" hidden="1" customHeight="1">
      <c r="A40" s="192"/>
      <c r="B40" s="368" t="s">
        <v>19</v>
      </c>
      <c r="C40" s="369"/>
      <c r="D40" s="369"/>
      <c r="E40" s="370"/>
      <c r="F40" s="204">
        <f>SUMIF(A39:A39,"=1",F39:F39)</f>
        <v>0</v>
      </c>
      <c r="G40" s="205">
        <f>SUMIF(A39:A39,"=1",G39:G39)</f>
        <v>0</v>
      </c>
      <c r="H40" s="205">
        <f>SUMIF(A39:A39,"=1",H39:H39)</f>
        <v>0</v>
      </c>
      <c r="I40" s="205">
        <f>SUMIF(A39:A39,"=1",I39:I39)</f>
        <v>0</v>
      </c>
      <c r="J40" s="206">
        <f>SUMIF(A39:A39,"=1",J39:J39)</f>
        <v>0</v>
      </c>
    </row>
    <row r="44" spans="1:10" ht="15.75">
      <c r="B44" s="207" t="s">
        <v>73</v>
      </c>
    </row>
    <row r="46" spans="1:10" ht="25.5" customHeight="1">
      <c r="A46" s="209"/>
      <c r="B46" s="210" t="s">
        <v>70</v>
      </c>
      <c r="C46" s="210" t="s">
        <v>71</v>
      </c>
      <c r="D46" s="211"/>
      <c r="E46" s="211"/>
      <c r="F46" s="212" t="s">
        <v>74</v>
      </c>
      <c r="G46" s="212"/>
      <c r="H46" s="212"/>
      <c r="I46" s="371" t="s">
        <v>47</v>
      </c>
      <c r="J46" s="371"/>
    </row>
    <row r="47" spans="1:10" ht="25.5" customHeight="1">
      <c r="A47" s="213"/>
      <c r="B47" s="214" t="s">
        <v>53</v>
      </c>
      <c r="C47" s="372" t="s">
        <v>54</v>
      </c>
      <c r="D47" s="373"/>
      <c r="E47" s="373"/>
      <c r="F47" s="215" t="s">
        <v>53</v>
      </c>
      <c r="G47" s="216"/>
      <c r="H47" s="216"/>
      <c r="I47" s="374">
        <f>'SO 00 - Rozpočet Pol'!G8</f>
        <v>0</v>
      </c>
      <c r="J47" s="374"/>
    </row>
    <row r="48" spans="1:10" ht="25.5" customHeight="1">
      <c r="A48" s="213"/>
      <c r="B48" s="217" t="s">
        <v>51</v>
      </c>
      <c r="C48" s="375" t="s">
        <v>52</v>
      </c>
      <c r="D48" s="376"/>
      <c r="E48" s="376"/>
      <c r="F48" s="218" t="s">
        <v>51</v>
      </c>
      <c r="G48" s="219"/>
      <c r="H48" s="219"/>
      <c r="I48" s="377">
        <f>'SO 00 - Rozpočet Pol'!G12</f>
        <v>0</v>
      </c>
      <c r="J48" s="377"/>
    </row>
    <row r="49" spans="1:10" ht="25.5" customHeight="1">
      <c r="A49" s="220"/>
      <c r="B49" s="221" t="s">
        <v>17</v>
      </c>
      <c r="C49" s="221"/>
      <c r="D49" s="222"/>
      <c r="E49" s="222"/>
      <c r="F49" s="223"/>
      <c r="G49" s="224"/>
      <c r="H49" s="224"/>
      <c r="I49" s="367">
        <f>SUM(I47:I48)</f>
        <v>0</v>
      </c>
      <c r="J49" s="367"/>
    </row>
    <row r="50" spans="1:10">
      <c r="F50" s="225"/>
      <c r="G50" s="226"/>
      <c r="H50" s="225"/>
      <c r="I50" s="226"/>
      <c r="J50" s="226"/>
    </row>
    <row r="51" spans="1:10">
      <c r="F51" s="225"/>
      <c r="G51" s="226"/>
      <c r="H51" s="225"/>
      <c r="I51" s="226"/>
      <c r="J51" s="226"/>
    </row>
    <row r="52" spans="1:10">
      <c r="F52" s="225"/>
      <c r="G52" s="226"/>
      <c r="H52" s="225"/>
      <c r="I52" s="226"/>
      <c r="J52" s="226"/>
    </row>
  </sheetData>
  <mergeCells count="43">
    <mergeCell ref="I49:J49"/>
    <mergeCell ref="B40:E40"/>
    <mergeCell ref="I46:J46"/>
    <mergeCell ref="C47:E47"/>
    <mergeCell ref="I47:J47"/>
    <mergeCell ref="C48:E48"/>
    <mergeCell ref="I48:J48"/>
    <mergeCell ref="C39:E39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D13:G13"/>
    <mergeCell ref="B1:J1"/>
    <mergeCell ref="D2:J2"/>
    <mergeCell ref="D3:J3"/>
    <mergeCell ref="D11:G11"/>
    <mergeCell ref="D12:G12"/>
  </mergeCells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28"/>
  <sheetViews>
    <sheetView workbookViewId="0">
      <selection activeCell="F9" sqref="F9:F11"/>
    </sheetView>
  </sheetViews>
  <sheetFormatPr defaultRowHeight="12.75" outlineLevelRow="1"/>
  <cols>
    <col min="1" max="1" width="4.28515625" style="96" customWidth="1"/>
    <col min="2" max="2" width="14.42578125" style="280" customWidth="1"/>
    <col min="3" max="3" width="38.28515625" style="280" customWidth="1"/>
    <col min="4" max="4" width="4.5703125" style="96" customWidth="1"/>
    <col min="5" max="5" width="10.5703125" style="96" customWidth="1"/>
    <col min="6" max="6" width="9.85546875" style="96" customWidth="1"/>
    <col min="7" max="7" width="12.7109375" style="96" customWidth="1"/>
    <col min="8" max="21" width="0" style="96" hidden="1" customWidth="1"/>
    <col min="22" max="28" width="9.140625" style="96"/>
    <col min="29" max="39" width="0" style="96" hidden="1" customWidth="1"/>
    <col min="40" max="16384" width="9.140625" style="96"/>
  </cols>
  <sheetData>
    <row r="1" spans="1:60" ht="15.75" customHeight="1">
      <c r="A1" s="390" t="s">
        <v>75</v>
      </c>
      <c r="B1" s="390"/>
      <c r="C1" s="390"/>
      <c r="D1" s="390"/>
      <c r="E1" s="390"/>
      <c r="F1" s="390"/>
      <c r="G1" s="390"/>
      <c r="AE1" s="96" t="s">
        <v>76</v>
      </c>
    </row>
    <row r="2" spans="1:60" ht="24.95" customHeight="1">
      <c r="A2" s="227" t="s">
        <v>77</v>
      </c>
      <c r="B2" s="228"/>
      <c r="C2" s="391" t="s">
        <v>36</v>
      </c>
      <c r="D2" s="392"/>
      <c r="E2" s="392"/>
      <c r="F2" s="392"/>
      <c r="G2" s="393"/>
      <c r="AE2" s="96" t="s">
        <v>78</v>
      </c>
    </row>
    <row r="3" spans="1:60" ht="24.95" hidden="1" customHeight="1">
      <c r="A3" s="227" t="s">
        <v>79</v>
      </c>
      <c r="B3" s="228"/>
      <c r="C3" s="391"/>
      <c r="D3" s="392"/>
      <c r="E3" s="392"/>
      <c r="F3" s="392"/>
      <c r="G3" s="393"/>
      <c r="AE3" s="96" t="s">
        <v>80</v>
      </c>
    </row>
    <row r="4" spans="1:60" ht="24.95" hidden="1" customHeight="1">
      <c r="A4" s="227" t="s">
        <v>81</v>
      </c>
      <c r="B4" s="228"/>
      <c r="C4" s="391"/>
      <c r="D4" s="392"/>
      <c r="E4" s="392"/>
      <c r="F4" s="392"/>
      <c r="G4" s="393"/>
      <c r="AE4" s="96" t="s">
        <v>82</v>
      </c>
    </row>
    <row r="5" spans="1:60" hidden="1">
      <c r="A5" s="229" t="s">
        <v>83</v>
      </c>
      <c r="B5" s="230"/>
      <c r="C5" s="231"/>
      <c r="D5" s="232"/>
      <c r="E5" s="232"/>
      <c r="F5" s="232"/>
      <c r="G5" s="233"/>
      <c r="AE5" s="96" t="s">
        <v>84</v>
      </c>
    </row>
    <row r="7" spans="1:60" ht="38.25">
      <c r="A7" s="234" t="s">
        <v>85</v>
      </c>
      <c r="B7" s="235" t="s">
        <v>86</v>
      </c>
      <c r="C7" s="235" t="s">
        <v>87</v>
      </c>
      <c r="D7" s="234" t="s">
        <v>88</v>
      </c>
      <c r="E7" s="234" t="s">
        <v>89</v>
      </c>
      <c r="F7" s="236" t="s">
        <v>90</v>
      </c>
      <c r="G7" s="234" t="s">
        <v>47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37" t="s">
        <v>97</v>
      </c>
      <c r="O7" s="237" t="s">
        <v>98</v>
      </c>
      <c r="P7" s="237" t="s">
        <v>99</v>
      </c>
      <c r="Q7" s="237" t="s">
        <v>100</v>
      </c>
      <c r="R7" s="237" t="s">
        <v>101</v>
      </c>
      <c r="S7" s="237" t="s">
        <v>102</v>
      </c>
      <c r="T7" s="237" t="s">
        <v>103</v>
      </c>
      <c r="U7" s="237" t="s">
        <v>104</v>
      </c>
    </row>
    <row r="8" spans="1:60">
      <c r="A8" s="238" t="s">
        <v>105</v>
      </c>
      <c r="B8" s="239" t="s">
        <v>53</v>
      </c>
      <c r="C8" s="240" t="s">
        <v>54</v>
      </c>
      <c r="D8" s="241"/>
      <c r="E8" s="242"/>
      <c r="F8" s="243"/>
      <c r="G8" s="243">
        <f>SUMIF(AE9:AE11,"&lt;&gt;NOR",G9:G11)</f>
        <v>0</v>
      </c>
      <c r="H8" s="243"/>
      <c r="I8" s="243">
        <f>SUM(I9:I11)</f>
        <v>0</v>
      </c>
      <c r="J8" s="243"/>
      <c r="K8" s="243">
        <f>SUM(K9:K11)</f>
        <v>0</v>
      </c>
      <c r="L8" s="243"/>
      <c r="M8" s="243">
        <f>SUM(M9:M11)</f>
        <v>0</v>
      </c>
      <c r="N8" s="244"/>
      <c r="O8" s="244">
        <f>SUM(O9:O11)</f>
        <v>0</v>
      </c>
      <c r="P8" s="244"/>
      <c r="Q8" s="244">
        <f>SUM(Q9:Q11)</f>
        <v>0</v>
      </c>
      <c r="R8" s="244"/>
      <c r="S8" s="244"/>
      <c r="T8" s="238"/>
      <c r="U8" s="244">
        <f>SUM(U9:U11)</f>
        <v>0</v>
      </c>
      <c r="AE8" s="96" t="s">
        <v>106</v>
      </c>
    </row>
    <row r="9" spans="1:60" outlineLevel="1">
      <c r="A9" s="245">
        <v>1</v>
      </c>
      <c r="B9" s="246" t="s">
        <v>107</v>
      </c>
      <c r="C9" s="247" t="s">
        <v>108</v>
      </c>
      <c r="D9" s="248" t="s">
        <v>109</v>
      </c>
      <c r="E9" s="249">
        <v>9</v>
      </c>
      <c r="F9" s="250"/>
      <c r="G9" s="251">
        <f>ROUND(E9*F9,2)</f>
        <v>0</v>
      </c>
      <c r="H9" s="250"/>
      <c r="I9" s="251">
        <f>ROUND(E9*H9,2)</f>
        <v>0</v>
      </c>
      <c r="J9" s="250"/>
      <c r="K9" s="251">
        <f>ROUND(E9*J9,2)</f>
        <v>0</v>
      </c>
      <c r="L9" s="251">
        <v>21</v>
      </c>
      <c r="M9" s="251">
        <f>G9*(1+L9/100)</f>
        <v>0</v>
      </c>
      <c r="N9" s="252">
        <v>0</v>
      </c>
      <c r="O9" s="252">
        <f>ROUND(E9*N9,5)</f>
        <v>0</v>
      </c>
      <c r="P9" s="252">
        <v>0</v>
      </c>
      <c r="Q9" s="252">
        <f>ROUND(E9*P9,5)</f>
        <v>0</v>
      </c>
      <c r="R9" s="252"/>
      <c r="S9" s="252"/>
      <c r="T9" s="253">
        <v>0</v>
      </c>
      <c r="U9" s="252">
        <f>ROUND(E9*T9,2)</f>
        <v>0</v>
      </c>
      <c r="V9" s="254"/>
      <c r="W9" s="254"/>
      <c r="X9" s="254"/>
      <c r="Y9" s="254"/>
      <c r="Z9" s="254"/>
      <c r="AA9" s="254"/>
      <c r="AB9" s="254"/>
      <c r="AC9" s="254"/>
      <c r="AD9" s="254"/>
      <c r="AE9" s="254" t="s">
        <v>110</v>
      </c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</row>
    <row r="10" spans="1:60" outlineLevel="1">
      <c r="A10" s="245">
        <v>2</v>
      </c>
      <c r="B10" s="246" t="s">
        <v>111</v>
      </c>
      <c r="C10" s="247" t="s">
        <v>112</v>
      </c>
      <c r="D10" s="248" t="s">
        <v>109</v>
      </c>
      <c r="E10" s="249">
        <v>10</v>
      </c>
      <c r="F10" s="250"/>
      <c r="G10" s="251">
        <f>ROUND(E10*F10,2)</f>
        <v>0</v>
      </c>
      <c r="H10" s="250"/>
      <c r="I10" s="251">
        <f>ROUND(E10*H10,2)</f>
        <v>0</v>
      </c>
      <c r="J10" s="250"/>
      <c r="K10" s="251">
        <f>ROUND(E10*J10,2)</f>
        <v>0</v>
      </c>
      <c r="L10" s="251">
        <v>21</v>
      </c>
      <c r="M10" s="251">
        <f>G10*(1+L10/100)</f>
        <v>0</v>
      </c>
      <c r="N10" s="252">
        <v>0</v>
      </c>
      <c r="O10" s="252">
        <f>ROUND(E10*N10,5)</f>
        <v>0</v>
      </c>
      <c r="P10" s="252">
        <v>0</v>
      </c>
      <c r="Q10" s="252">
        <f>ROUND(E10*P10,5)</f>
        <v>0</v>
      </c>
      <c r="R10" s="252"/>
      <c r="S10" s="252"/>
      <c r="T10" s="253">
        <v>0</v>
      </c>
      <c r="U10" s="252">
        <f>ROUND(E10*T10,2)</f>
        <v>0</v>
      </c>
      <c r="V10" s="254"/>
      <c r="W10" s="254"/>
      <c r="X10" s="254"/>
      <c r="Y10" s="254"/>
      <c r="Z10" s="254"/>
      <c r="AA10" s="254"/>
      <c r="AB10" s="254"/>
      <c r="AC10" s="254"/>
      <c r="AD10" s="254"/>
      <c r="AE10" s="254" t="s">
        <v>110</v>
      </c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</row>
    <row r="11" spans="1:60" outlineLevel="1">
      <c r="A11" s="245">
        <v>3</v>
      </c>
      <c r="B11" s="246" t="s">
        <v>113</v>
      </c>
      <c r="C11" s="247" t="s">
        <v>114</v>
      </c>
      <c r="D11" s="248" t="s">
        <v>109</v>
      </c>
      <c r="E11" s="249">
        <v>1</v>
      </c>
      <c r="F11" s="250"/>
      <c r="G11" s="251">
        <f>ROUND(E11*F11,2)</f>
        <v>0</v>
      </c>
      <c r="H11" s="250"/>
      <c r="I11" s="251">
        <f>ROUND(E11*H11,2)</f>
        <v>0</v>
      </c>
      <c r="J11" s="250"/>
      <c r="K11" s="251">
        <f>ROUND(E11*J11,2)</f>
        <v>0</v>
      </c>
      <c r="L11" s="251">
        <v>21</v>
      </c>
      <c r="M11" s="251">
        <f>G11*(1+L11/100)</f>
        <v>0</v>
      </c>
      <c r="N11" s="252">
        <v>0</v>
      </c>
      <c r="O11" s="252">
        <f>ROUND(E11*N11,5)</f>
        <v>0</v>
      </c>
      <c r="P11" s="252">
        <v>0</v>
      </c>
      <c r="Q11" s="252">
        <f>ROUND(E11*P11,5)</f>
        <v>0</v>
      </c>
      <c r="R11" s="252"/>
      <c r="S11" s="252"/>
      <c r="T11" s="253">
        <v>0</v>
      </c>
      <c r="U11" s="252">
        <f>ROUND(E11*T11,2)</f>
        <v>0</v>
      </c>
      <c r="V11" s="254"/>
      <c r="W11" s="254"/>
      <c r="X11" s="254"/>
      <c r="Y11" s="254"/>
      <c r="Z11" s="254"/>
      <c r="AA11" s="254"/>
      <c r="AB11" s="254"/>
      <c r="AC11" s="254"/>
      <c r="AD11" s="254"/>
      <c r="AE11" s="254" t="s">
        <v>110</v>
      </c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</row>
    <row r="12" spans="1:60">
      <c r="A12" s="255" t="s">
        <v>105</v>
      </c>
      <c r="B12" s="256" t="s">
        <v>51</v>
      </c>
      <c r="C12" s="257" t="s">
        <v>52</v>
      </c>
      <c r="D12" s="258"/>
      <c r="E12" s="259"/>
      <c r="F12" s="260"/>
      <c r="G12" s="260">
        <f>SUMIF(AE13:AE16,"&lt;&gt;NOR",G13:G16)</f>
        <v>0</v>
      </c>
      <c r="H12" s="260"/>
      <c r="I12" s="260">
        <f>SUM(I13:I16)</f>
        <v>0</v>
      </c>
      <c r="J12" s="260"/>
      <c r="K12" s="260">
        <f>SUM(K13:K16)</f>
        <v>0</v>
      </c>
      <c r="L12" s="260"/>
      <c r="M12" s="260">
        <f>SUM(M13:M16)</f>
        <v>0</v>
      </c>
      <c r="N12" s="261"/>
      <c r="O12" s="261">
        <f>SUM(O13:O16)</f>
        <v>0</v>
      </c>
      <c r="P12" s="261"/>
      <c r="Q12" s="261">
        <f>SUM(Q13:Q16)</f>
        <v>0</v>
      </c>
      <c r="R12" s="261"/>
      <c r="S12" s="261"/>
      <c r="T12" s="262"/>
      <c r="U12" s="261">
        <f>SUM(U13:U16)</f>
        <v>0</v>
      </c>
      <c r="AE12" s="96" t="s">
        <v>106</v>
      </c>
    </row>
    <row r="13" spans="1:60" outlineLevel="1">
      <c r="A13" s="245">
        <v>4</v>
      </c>
      <c r="B13" s="246" t="s">
        <v>115</v>
      </c>
      <c r="C13" s="247" t="s">
        <v>116</v>
      </c>
      <c r="D13" s="248" t="s">
        <v>109</v>
      </c>
      <c r="E13" s="249">
        <v>1</v>
      </c>
      <c r="F13" s="250"/>
      <c r="G13" s="251">
        <f>ROUND(E13*F13,2)</f>
        <v>0</v>
      </c>
      <c r="H13" s="250"/>
      <c r="I13" s="251">
        <f>ROUND(E13*H13,2)</f>
        <v>0</v>
      </c>
      <c r="J13" s="250"/>
      <c r="K13" s="251">
        <f>ROUND(E13*J13,2)</f>
        <v>0</v>
      </c>
      <c r="L13" s="251">
        <v>21</v>
      </c>
      <c r="M13" s="251">
        <f>G13*(1+L13/100)</f>
        <v>0</v>
      </c>
      <c r="N13" s="252">
        <v>0</v>
      </c>
      <c r="O13" s="252">
        <f>ROUND(E13*N13,5)</f>
        <v>0</v>
      </c>
      <c r="P13" s="252">
        <v>0</v>
      </c>
      <c r="Q13" s="252">
        <f>ROUND(E13*P13,5)</f>
        <v>0</v>
      </c>
      <c r="R13" s="252"/>
      <c r="S13" s="252"/>
      <c r="T13" s="253">
        <v>0</v>
      </c>
      <c r="U13" s="252">
        <f>ROUND(E13*T13,2)</f>
        <v>0</v>
      </c>
      <c r="V13" s="254"/>
      <c r="W13" s="254"/>
      <c r="X13" s="254"/>
      <c r="Y13" s="254"/>
      <c r="Z13" s="254"/>
      <c r="AA13" s="254"/>
      <c r="AB13" s="254"/>
      <c r="AC13" s="254"/>
      <c r="AD13" s="254"/>
      <c r="AE13" s="254" t="s">
        <v>110</v>
      </c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</row>
    <row r="14" spans="1:60" outlineLevel="1">
      <c r="A14" s="245">
        <v>5</v>
      </c>
      <c r="B14" s="246" t="s">
        <v>117</v>
      </c>
      <c r="C14" s="247" t="s">
        <v>118</v>
      </c>
      <c r="D14" s="248" t="s">
        <v>109</v>
      </c>
      <c r="E14" s="249">
        <v>1</v>
      </c>
      <c r="F14" s="250"/>
      <c r="G14" s="251">
        <f>ROUND(E14*F14,2)</f>
        <v>0</v>
      </c>
      <c r="H14" s="250"/>
      <c r="I14" s="251">
        <f>ROUND(E14*H14,2)</f>
        <v>0</v>
      </c>
      <c r="J14" s="250"/>
      <c r="K14" s="251">
        <f>ROUND(E14*J14,2)</f>
        <v>0</v>
      </c>
      <c r="L14" s="251">
        <v>21</v>
      </c>
      <c r="M14" s="251">
        <f>G14*(1+L14/100)</f>
        <v>0</v>
      </c>
      <c r="N14" s="252">
        <v>0</v>
      </c>
      <c r="O14" s="252">
        <f>ROUND(E14*N14,5)</f>
        <v>0</v>
      </c>
      <c r="P14" s="252">
        <v>0</v>
      </c>
      <c r="Q14" s="252">
        <f>ROUND(E14*P14,5)</f>
        <v>0</v>
      </c>
      <c r="R14" s="252"/>
      <c r="S14" s="252"/>
      <c r="T14" s="253">
        <v>0</v>
      </c>
      <c r="U14" s="252">
        <f>ROUND(E14*T14,2)</f>
        <v>0</v>
      </c>
      <c r="V14" s="254"/>
      <c r="W14" s="254"/>
      <c r="X14" s="254"/>
      <c r="Y14" s="254"/>
      <c r="Z14" s="254"/>
      <c r="AA14" s="254"/>
      <c r="AB14" s="254"/>
      <c r="AC14" s="254"/>
      <c r="AD14" s="254"/>
      <c r="AE14" s="254" t="s">
        <v>110</v>
      </c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</row>
    <row r="15" spans="1:60" outlineLevel="1">
      <c r="A15" s="245">
        <v>6</v>
      </c>
      <c r="B15" s="246" t="s">
        <v>119</v>
      </c>
      <c r="C15" s="247" t="s">
        <v>120</v>
      </c>
      <c r="D15" s="248" t="s">
        <v>109</v>
      </c>
      <c r="E15" s="249">
        <v>1</v>
      </c>
      <c r="F15" s="250"/>
      <c r="G15" s="251">
        <f>ROUND(E15*F15,2)</f>
        <v>0</v>
      </c>
      <c r="H15" s="250"/>
      <c r="I15" s="251">
        <f>ROUND(E15*H15,2)</f>
        <v>0</v>
      </c>
      <c r="J15" s="250"/>
      <c r="K15" s="251">
        <f>ROUND(E15*J15,2)</f>
        <v>0</v>
      </c>
      <c r="L15" s="251">
        <v>21</v>
      </c>
      <c r="M15" s="251">
        <f>G15*(1+L15/100)</f>
        <v>0</v>
      </c>
      <c r="N15" s="252">
        <v>0</v>
      </c>
      <c r="O15" s="252">
        <f>ROUND(E15*N15,5)</f>
        <v>0</v>
      </c>
      <c r="P15" s="252">
        <v>0</v>
      </c>
      <c r="Q15" s="252">
        <f>ROUND(E15*P15,5)</f>
        <v>0</v>
      </c>
      <c r="R15" s="252"/>
      <c r="S15" s="252"/>
      <c r="T15" s="253">
        <v>0</v>
      </c>
      <c r="U15" s="252">
        <f>ROUND(E15*T15,2)</f>
        <v>0</v>
      </c>
      <c r="V15" s="254"/>
      <c r="W15" s="254"/>
      <c r="X15" s="254"/>
      <c r="Y15" s="254"/>
      <c r="Z15" s="254"/>
      <c r="AA15" s="254"/>
      <c r="AB15" s="254"/>
      <c r="AC15" s="254"/>
      <c r="AD15" s="254"/>
      <c r="AE15" s="254" t="s">
        <v>110</v>
      </c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</row>
    <row r="16" spans="1:60" outlineLevel="1">
      <c r="A16" s="263">
        <v>7</v>
      </c>
      <c r="B16" s="264" t="s">
        <v>121</v>
      </c>
      <c r="C16" s="265" t="s">
        <v>122</v>
      </c>
      <c r="D16" s="266" t="s">
        <v>109</v>
      </c>
      <c r="E16" s="267">
        <v>1</v>
      </c>
      <c r="F16" s="268"/>
      <c r="G16" s="269">
        <f>ROUND(E16*F16,2)</f>
        <v>0</v>
      </c>
      <c r="H16" s="268"/>
      <c r="I16" s="269">
        <f>ROUND(E16*H16,2)</f>
        <v>0</v>
      </c>
      <c r="J16" s="268"/>
      <c r="K16" s="269">
        <f>ROUND(E16*J16,2)</f>
        <v>0</v>
      </c>
      <c r="L16" s="269">
        <v>21</v>
      </c>
      <c r="M16" s="269">
        <f>G16*(1+L16/100)</f>
        <v>0</v>
      </c>
      <c r="N16" s="270">
        <v>0</v>
      </c>
      <c r="O16" s="270">
        <f>ROUND(E16*N16,5)</f>
        <v>0</v>
      </c>
      <c r="P16" s="270">
        <v>0</v>
      </c>
      <c r="Q16" s="270">
        <f>ROUND(E16*P16,5)</f>
        <v>0</v>
      </c>
      <c r="R16" s="270"/>
      <c r="S16" s="270"/>
      <c r="T16" s="271">
        <v>0</v>
      </c>
      <c r="U16" s="270">
        <f>ROUND(E16*T16,2)</f>
        <v>0</v>
      </c>
      <c r="V16" s="254"/>
      <c r="W16" s="254"/>
      <c r="X16" s="254"/>
      <c r="Y16" s="254"/>
      <c r="Z16" s="254"/>
      <c r="AA16" s="254"/>
      <c r="AB16" s="254"/>
      <c r="AC16" s="254"/>
      <c r="AD16" s="254"/>
      <c r="AE16" s="254" t="s">
        <v>110</v>
      </c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</row>
    <row r="17" spans="1:31">
      <c r="A17" s="272"/>
      <c r="B17" s="273" t="s">
        <v>123</v>
      </c>
      <c r="C17" s="274" t="s">
        <v>123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AC17" s="96">
        <v>15</v>
      </c>
      <c r="AD17" s="96">
        <v>21</v>
      </c>
    </row>
    <row r="18" spans="1:31">
      <c r="A18" s="275"/>
      <c r="B18" s="276">
        <v>26</v>
      </c>
      <c r="C18" s="277" t="s">
        <v>123</v>
      </c>
      <c r="D18" s="278"/>
      <c r="E18" s="278"/>
      <c r="F18" s="278"/>
      <c r="G18" s="279">
        <f>G8+G12</f>
        <v>0</v>
      </c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AC18" s="96">
        <f>SUMIF(L7:L16,AC17,G7:G16)</f>
        <v>0</v>
      </c>
      <c r="AD18" s="96">
        <f>SUMIF(L7:L16,AD17,G7:G16)</f>
        <v>0</v>
      </c>
      <c r="AE18" s="96" t="s">
        <v>124</v>
      </c>
    </row>
    <row r="19" spans="1:31">
      <c r="A19" s="272"/>
      <c r="B19" s="273" t="s">
        <v>123</v>
      </c>
      <c r="C19" s="274" t="s">
        <v>123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</row>
    <row r="20" spans="1:31">
      <c r="A20" s="272"/>
      <c r="B20" s="273" t="s">
        <v>123</v>
      </c>
      <c r="C20" s="274" t="s">
        <v>123</v>
      </c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</row>
    <row r="21" spans="1:31">
      <c r="A21" s="394"/>
      <c r="B21" s="394"/>
      <c r="C21" s="395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</row>
    <row r="22" spans="1:31">
      <c r="A22" s="378"/>
      <c r="B22" s="379"/>
      <c r="C22" s="380"/>
      <c r="D22" s="379"/>
      <c r="E22" s="379"/>
      <c r="F22" s="379"/>
      <c r="G22" s="381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AE22" s="96" t="s">
        <v>125</v>
      </c>
    </row>
    <row r="23" spans="1:31">
      <c r="A23" s="382"/>
      <c r="B23" s="383"/>
      <c r="C23" s="384"/>
      <c r="D23" s="383"/>
      <c r="E23" s="383"/>
      <c r="F23" s="383"/>
      <c r="G23" s="385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</row>
    <row r="24" spans="1:31">
      <c r="A24" s="382"/>
      <c r="B24" s="383"/>
      <c r="C24" s="384"/>
      <c r="D24" s="383"/>
      <c r="E24" s="383"/>
      <c r="F24" s="383"/>
      <c r="G24" s="385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</row>
    <row r="25" spans="1:31">
      <c r="A25" s="382"/>
      <c r="B25" s="383"/>
      <c r="C25" s="384"/>
      <c r="D25" s="383"/>
      <c r="E25" s="383"/>
      <c r="F25" s="383"/>
      <c r="G25" s="385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</row>
    <row r="26" spans="1:31">
      <c r="A26" s="386"/>
      <c r="B26" s="387"/>
      <c r="C26" s="388"/>
      <c r="D26" s="387"/>
      <c r="E26" s="387"/>
      <c r="F26" s="387"/>
      <c r="G26" s="389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</row>
    <row r="27" spans="1:31">
      <c r="A27" s="272"/>
      <c r="B27" s="273"/>
      <c r="C27" s="274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</row>
    <row r="28" spans="1:31">
      <c r="C28" s="281"/>
      <c r="AE28" s="96" t="s">
        <v>126</v>
      </c>
    </row>
  </sheetData>
  <mergeCells count="6">
    <mergeCell ref="A22:G26"/>
    <mergeCell ref="A1:G1"/>
    <mergeCell ref="C2:G2"/>
    <mergeCell ref="C3:G3"/>
    <mergeCell ref="C4:G4"/>
    <mergeCell ref="A21:C21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66"/>
  <sheetViews>
    <sheetView showGridLines="0" topLeftCell="B1" zoomScaleNormal="100" zoomScaleSheetLayoutView="75" workbookViewId="0">
      <selection activeCell="M11" sqref="M11"/>
    </sheetView>
  </sheetViews>
  <sheetFormatPr defaultColWidth="9" defaultRowHeight="12.75"/>
  <cols>
    <col min="1" max="1" width="8.42578125" style="96" hidden="1" customWidth="1"/>
    <col min="2" max="2" width="9.140625" style="96" customWidth="1"/>
    <col min="3" max="3" width="7.42578125" style="96" customWidth="1"/>
    <col min="4" max="4" width="13.42578125" style="96" customWidth="1"/>
    <col min="5" max="5" width="12.140625" style="96" customWidth="1"/>
    <col min="6" max="6" width="11.42578125" style="96" customWidth="1"/>
    <col min="7" max="7" width="12.7109375" style="208" customWidth="1"/>
    <col min="8" max="8" width="12.7109375" style="96" customWidth="1"/>
    <col min="9" max="9" width="12.7109375" style="208" customWidth="1"/>
    <col min="10" max="10" width="6.7109375" style="208" customWidth="1"/>
    <col min="11" max="11" width="4.28515625" style="96" customWidth="1"/>
    <col min="12" max="15" width="10.7109375" style="96" customWidth="1"/>
    <col min="16" max="16384" width="9" style="96"/>
  </cols>
  <sheetData>
    <row r="1" spans="1:15" ht="33.75" customHeight="1">
      <c r="A1" s="95" t="s">
        <v>33</v>
      </c>
      <c r="B1" s="335" t="s">
        <v>34</v>
      </c>
      <c r="C1" s="336"/>
      <c r="D1" s="336"/>
      <c r="E1" s="336"/>
      <c r="F1" s="336"/>
      <c r="G1" s="336"/>
      <c r="H1" s="336"/>
      <c r="I1" s="336"/>
      <c r="J1" s="337"/>
    </row>
    <row r="2" spans="1:15" ht="23.25" customHeight="1">
      <c r="A2" s="97"/>
      <c r="B2" s="98" t="s">
        <v>35</v>
      </c>
      <c r="C2" s="99"/>
      <c r="D2" s="338" t="s">
        <v>31</v>
      </c>
      <c r="E2" s="339"/>
      <c r="F2" s="339"/>
      <c r="G2" s="339"/>
      <c r="H2" s="339"/>
      <c r="I2" s="339"/>
      <c r="J2" s="340"/>
      <c r="O2" s="100"/>
    </row>
    <row r="3" spans="1:15" ht="25.5" customHeight="1">
      <c r="A3" s="97"/>
      <c r="B3" s="101" t="s">
        <v>37</v>
      </c>
      <c r="C3" s="102"/>
      <c r="D3" s="341" t="s">
        <v>127</v>
      </c>
      <c r="E3" s="342"/>
      <c r="F3" s="342"/>
      <c r="G3" s="342"/>
      <c r="H3" s="342"/>
      <c r="I3" s="342"/>
      <c r="J3" s="343"/>
    </row>
    <row r="4" spans="1:15" ht="25.5" customHeight="1">
      <c r="A4" s="97"/>
      <c r="B4" s="103" t="s">
        <v>39</v>
      </c>
      <c r="C4" s="104"/>
      <c r="D4" s="105"/>
      <c r="E4" s="105"/>
      <c r="F4" s="106"/>
      <c r="G4" s="107"/>
      <c r="H4" s="106"/>
      <c r="I4" s="107"/>
      <c r="J4" s="108"/>
    </row>
    <row r="5" spans="1:15" ht="24" customHeight="1">
      <c r="A5" s="97"/>
      <c r="B5" s="109" t="s">
        <v>40</v>
      </c>
      <c r="C5" s="110"/>
      <c r="D5" s="111" t="s">
        <v>699</v>
      </c>
      <c r="E5" s="112"/>
      <c r="F5" s="112"/>
      <c r="G5" s="112"/>
      <c r="H5" s="113" t="s">
        <v>41</v>
      </c>
      <c r="I5" s="111" t="s">
        <v>750</v>
      </c>
      <c r="J5" s="114"/>
    </row>
    <row r="6" spans="1:15" ht="15.75" customHeight="1">
      <c r="A6" s="97"/>
      <c r="B6" s="115"/>
      <c r="C6" s="112"/>
      <c r="D6" s="111"/>
      <c r="E6" s="112"/>
      <c r="F6" s="112"/>
      <c r="G6" s="112"/>
      <c r="H6" s="113" t="s">
        <v>42</v>
      </c>
      <c r="I6" s="111" t="s">
        <v>749</v>
      </c>
      <c r="J6" s="114"/>
    </row>
    <row r="7" spans="1:15" ht="15.75" customHeight="1">
      <c r="A7" s="97"/>
      <c r="B7" s="116"/>
      <c r="C7" s="117"/>
      <c r="D7" s="118"/>
      <c r="E7" s="119"/>
      <c r="F7" s="119"/>
      <c r="G7" s="119"/>
      <c r="H7" s="120"/>
      <c r="I7" s="119"/>
      <c r="J7" s="121"/>
    </row>
    <row r="8" spans="1:15" ht="24" hidden="1" customHeight="1">
      <c r="A8" s="97"/>
      <c r="B8" s="109" t="s">
        <v>43</v>
      </c>
      <c r="C8" s="110"/>
      <c r="D8" s="122"/>
      <c r="E8" s="110"/>
      <c r="F8" s="110"/>
      <c r="G8" s="123"/>
      <c r="H8" s="113" t="s">
        <v>41</v>
      </c>
      <c r="I8" s="124"/>
      <c r="J8" s="114"/>
    </row>
    <row r="9" spans="1:15" ht="15.75" hidden="1" customHeight="1">
      <c r="A9" s="97"/>
      <c r="B9" s="97"/>
      <c r="C9" s="110"/>
      <c r="D9" s="122"/>
      <c r="E9" s="110"/>
      <c r="F9" s="110"/>
      <c r="G9" s="123"/>
      <c r="H9" s="113" t="s">
        <v>42</v>
      </c>
      <c r="I9" s="124"/>
      <c r="J9" s="114"/>
    </row>
    <row r="10" spans="1:15" ht="15.75" hidden="1" customHeight="1">
      <c r="A10" s="97"/>
      <c r="B10" s="125"/>
      <c r="C10" s="126"/>
      <c r="D10" s="127"/>
      <c r="E10" s="128"/>
      <c r="F10" s="128"/>
      <c r="G10" s="129"/>
      <c r="H10" s="129"/>
      <c r="I10" s="130"/>
      <c r="J10" s="121"/>
    </row>
    <row r="11" spans="1:15" ht="24" customHeight="1">
      <c r="A11" s="97"/>
      <c r="B11" s="109" t="s">
        <v>44</v>
      </c>
      <c r="C11" s="110"/>
      <c r="D11" s="344"/>
      <c r="E11" s="344"/>
      <c r="F11" s="344"/>
      <c r="G11" s="344"/>
      <c r="H11" s="113" t="s">
        <v>41</v>
      </c>
      <c r="I11" s="131"/>
      <c r="J11" s="114"/>
    </row>
    <row r="12" spans="1:15" ht="15.75" customHeight="1">
      <c r="A12" s="97"/>
      <c r="B12" s="115"/>
      <c r="C12" s="112"/>
      <c r="D12" s="345"/>
      <c r="E12" s="345"/>
      <c r="F12" s="345"/>
      <c r="G12" s="345"/>
      <c r="H12" s="113" t="s">
        <v>42</v>
      </c>
      <c r="I12" s="131"/>
      <c r="J12" s="114"/>
    </row>
    <row r="13" spans="1:15" ht="15.75" customHeight="1">
      <c r="A13" s="97"/>
      <c r="B13" s="116"/>
      <c r="C13" s="132"/>
      <c r="D13" s="334"/>
      <c r="E13" s="334"/>
      <c r="F13" s="334"/>
      <c r="G13" s="334"/>
      <c r="H13" s="133"/>
      <c r="I13" s="119"/>
      <c r="J13" s="121"/>
    </row>
    <row r="14" spans="1:15" ht="24" hidden="1" customHeight="1">
      <c r="A14" s="97"/>
      <c r="B14" s="134" t="s">
        <v>45</v>
      </c>
      <c r="C14" s="135"/>
      <c r="D14" s="136"/>
      <c r="E14" s="137"/>
      <c r="F14" s="137"/>
      <c r="G14" s="137"/>
      <c r="H14" s="138"/>
      <c r="I14" s="137"/>
      <c r="J14" s="139"/>
    </row>
    <row r="15" spans="1:15" ht="32.25" customHeight="1">
      <c r="A15" s="97"/>
      <c r="B15" s="125" t="s">
        <v>46</v>
      </c>
      <c r="C15" s="140"/>
      <c r="D15" s="129"/>
      <c r="E15" s="346"/>
      <c r="F15" s="346"/>
      <c r="G15" s="347"/>
      <c r="H15" s="347"/>
      <c r="I15" s="347" t="s">
        <v>47</v>
      </c>
      <c r="J15" s="348"/>
    </row>
    <row r="16" spans="1:15" ht="23.25" customHeight="1">
      <c r="A16" s="141" t="s">
        <v>48</v>
      </c>
      <c r="B16" s="142" t="s">
        <v>48</v>
      </c>
      <c r="C16" s="143"/>
      <c r="D16" s="144"/>
      <c r="E16" s="349"/>
      <c r="F16" s="350"/>
      <c r="G16" s="349"/>
      <c r="H16" s="350"/>
      <c r="I16" s="349">
        <f>SUMIF(F47:F62,A16,I47:I62)+SUMIF(F47:F62,"PSU",I47:I62)</f>
        <v>0</v>
      </c>
      <c r="J16" s="351"/>
    </row>
    <row r="17" spans="1:10" ht="23.25" customHeight="1">
      <c r="A17" s="141" t="s">
        <v>49</v>
      </c>
      <c r="B17" s="142" t="s">
        <v>49</v>
      </c>
      <c r="C17" s="143"/>
      <c r="D17" s="144"/>
      <c r="E17" s="349"/>
      <c r="F17" s="350"/>
      <c r="G17" s="349"/>
      <c r="H17" s="350"/>
      <c r="I17" s="349">
        <f>SUMIF(F47:F62,A17,I47:I62)</f>
        <v>0</v>
      </c>
      <c r="J17" s="351"/>
    </row>
    <row r="18" spans="1:10" ht="23.25" customHeight="1">
      <c r="A18" s="141" t="s">
        <v>50</v>
      </c>
      <c r="B18" s="142" t="s">
        <v>50</v>
      </c>
      <c r="C18" s="143"/>
      <c r="D18" s="144"/>
      <c r="E18" s="349"/>
      <c r="F18" s="350"/>
      <c r="G18" s="349"/>
      <c r="H18" s="350"/>
      <c r="I18" s="349">
        <f>SUMIF(F47:F62,A18,I47:I62)</f>
        <v>0</v>
      </c>
      <c r="J18" s="351"/>
    </row>
    <row r="19" spans="1:10" ht="23.25" customHeight="1">
      <c r="A19" s="141" t="s">
        <v>51</v>
      </c>
      <c r="B19" s="142" t="s">
        <v>52</v>
      </c>
      <c r="C19" s="143"/>
      <c r="D19" s="144"/>
      <c r="E19" s="349"/>
      <c r="F19" s="350"/>
      <c r="G19" s="349"/>
      <c r="H19" s="350"/>
      <c r="I19" s="349">
        <f>SUMIF(F47:F62,A19,I47:I62)</f>
        <v>0</v>
      </c>
      <c r="J19" s="351"/>
    </row>
    <row r="20" spans="1:10" ht="23.25" customHeight="1">
      <c r="A20" s="141" t="s">
        <v>53</v>
      </c>
      <c r="B20" s="142" t="s">
        <v>54</v>
      </c>
      <c r="C20" s="143"/>
      <c r="D20" s="144"/>
      <c r="E20" s="349"/>
      <c r="F20" s="350"/>
      <c r="G20" s="349"/>
      <c r="H20" s="350"/>
      <c r="I20" s="349">
        <f>SUMIF(F47:F62,A20,I47:I62)</f>
        <v>0</v>
      </c>
      <c r="J20" s="351"/>
    </row>
    <row r="21" spans="1:10" ht="23.25" customHeight="1">
      <c r="A21" s="97"/>
      <c r="B21" s="145" t="s">
        <v>47</v>
      </c>
      <c r="C21" s="146"/>
      <c r="D21" s="147"/>
      <c r="E21" s="354"/>
      <c r="F21" s="355"/>
      <c r="G21" s="354"/>
      <c r="H21" s="355"/>
      <c r="I21" s="354">
        <f>SUM(I16:J20)</f>
        <v>0</v>
      </c>
      <c r="J21" s="356"/>
    </row>
    <row r="22" spans="1:10" ht="33" customHeight="1">
      <c r="A22" s="97"/>
      <c r="B22" s="148" t="s">
        <v>55</v>
      </c>
      <c r="C22" s="143"/>
      <c r="D22" s="144"/>
      <c r="E22" s="149"/>
      <c r="F22" s="150"/>
      <c r="G22" s="151"/>
      <c r="H22" s="151"/>
      <c r="I22" s="151"/>
      <c r="J22" s="152"/>
    </row>
    <row r="23" spans="1:10" ht="23.25" customHeight="1">
      <c r="A23" s="97"/>
      <c r="B23" s="153" t="s">
        <v>56</v>
      </c>
      <c r="C23" s="143"/>
      <c r="D23" s="144"/>
      <c r="E23" s="154">
        <v>15</v>
      </c>
      <c r="F23" s="150" t="s">
        <v>12</v>
      </c>
      <c r="G23" s="357">
        <v>0</v>
      </c>
      <c r="H23" s="358"/>
      <c r="I23" s="358"/>
      <c r="J23" s="152" t="str">
        <f t="shared" ref="J23:J28" si="0">Mena</f>
        <v>CZK</v>
      </c>
    </row>
    <row r="24" spans="1:10" ht="23.25" customHeight="1">
      <c r="A24" s="97"/>
      <c r="B24" s="153" t="s">
        <v>57</v>
      </c>
      <c r="C24" s="143"/>
      <c r="D24" s="144"/>
      <c r="E24" s="154">
        <f>SazbaDPH1</f>
        <v>15</v>
      </c>
      <c r="F24" s="150" t="s">
        <v>12</v>
      </c>
      <c r="G24" s="359">
        <f>ZakladDPHSni*SazbaDPH1/100</f>
        <v>0</v>
      </c>
      <c r="H24" s="360"/>
      <c r="I24" s="360"/>
      <c r="J24" s="152" t="str">
        <f t="shared" si="0"/>
        <v>CZK</v>
      </c>
    </row>
    <row r="25" spans="1:10" ht="23.25" customHeight="1">
      <c r="A25" s="97"/>
      <c r="B25" s="153" t="s">
        <v>58</v>
      </c>
      <c r="C25" s="143"/>
      <c r="D25" s="144"/>
      <c r="E25" s="154">
        <v>21</v>
      </c>
      <c r="F25" s="150" t="s">
        <v>12</v>
      </c>
      <c r="G25" s="357">
        <f>I21</f>
        <v>0</v>
      </c>
      <c r="H25" s="358"/>
      <c r="I25" s="358"/>
      <c r="J25" s="152" t="str">
        <f t="shared" si="0"/>
        <v>CZK</v>
      </c>
    </row>
    <row r="26" spans="1:10" ht="23.25" customHeight="1">
      <c r="A26" s="97"/>
      <c r="B26" s="155" t="s">
        <v>59</v>
      </c>
      <c r="C26" s="156"/>
      <c r="D26" s="157"/>
      <c r="E26" s="158">
        <f>SazbaDPH2</f>
        <v>21</v>
      </c>
      <c r="F26" s="159" t="s">
        <v>12</v>
      </c>
      <c r="G26" s="361">
        <f>ZakladDPHZakl*SazbaDPH2/100</f>
        <v>0</v>
      </c>
      <c r="H26" s="362"/>
      <c r="I26" s="362"/>
      <c r="J26" s="160" t="str">
        <f t="shared" si="0"/>
        <v>CZK</v>
      </c>
    </row>
    <row r="27" spans="1:10" ht="23.25" customHeight="1" thickBot="1">
      <c r="A27" s="97"/>
      <c r="B27" s="161" t="s">
        <v>60</v>
      </c>
      <c r="C27" s="162"/>
      <c r="D27" s="163"/>
      <c r="E27" s="162"/>
      <c r="F27" s="164"/>
      <c r="G27" s="363">
        <f>0</f>
        <v>0</v>
      </c>
      <c r="H27" s="363"/>
      <c r="I27" s="363"/>
      <c r="J27" s="165" t="str">
        <f t="shared" si="0"/>
        <v>CZK</v>
      </c>
    </row>
    <row r="28" spans="1:10" ht="27.75" hidden="1" customHeight="1" thickBot="1">
      <c r="A28" s="97"/>
      <c r="B28" s="166" t="s">
        <v>61</v>
      </c>
      <c r="C28" s="167"/>
      <c r="D28" s="167"/>
      <c r="E28" s="168"/>
      <c r="F28" s="169"/>
      <c r="G28" s="364">
        <f>ZakladDPHSniVypocet+ZakladDPHZaklVypocet</f>
        <v>0</v>
      </c>
      <c r="H28" s="364"/>
      <c r="I28" s="364"/>
      <c r="J28" s="170" t="str">
        <f t="shared" si="0"/>
        <v>CZK</v>
      </c>
    </row>
    <row r="29" spans="1:10" ht="27.75" customHeight="1" thickBot="1">
      <c r="A29" s="97"/>
      <c r="B29" s="166" t="s">
        <v>62</v>
      </c>
      <c r="C29" s="171"/>
      <c r="D29" s="171"/>
      <c r="E29" s="171"/>
      <c r="F29" s="171"/>
      <c r="G29" s="365">
        <f>ZakladDPHSni+DPHSni+ZakladDPHZakl+DPHZakl+Zaokrouhleni</f>
        <v>0</v>
      </c>
      <c r="H29" s="365"/>
      <c r="I29" s="365"/>
      <c r="J29" s="172" t="s">
        <v>63</v>
      </c>
    </row>
    <row r="30" spans="1:10" ht="12.75" customHeight="1">
      <c r="A30" s="97"/>
      <c r="B30" s="97"/>
      <c r="C30" s="110"/>
      <c r="D30" s="110"/>
      <c r="E30" s="110"/>
      <c r="F30" s="110"/>
      <c r="G30" s="123"/>
      <c r="H30" s="110"/>
      <c r="I30" s="123"/>
      <c r="J30" s="173"/>
    </row>
    <row r="31" spans="1:10" ht="30" customHeight="1">
      <c r="A31" s="97"/>
      <c r="B31" s="97"/>
      <c r="C31" s="110"/>
      <c r="D31" s="110"/>
      <c r="E31" s="110"/>
      <c r="F31" s="110"/>
      <c r="G31" s="123"/>
      <c r="H31" s="110"/>
      <c r="I31" s="123"/>
      <c r="J31" s="173"/>
    </row>
    <row r="32" spans="1:10" ht="18.75" customHeight="1">
      <c r="A32" s="97"/>
      <c r="B32" s="174"/>
      <c r="C32" s="175" t="s">
        <v>64</v>
      </c>
      <c r="D32" s="176"/>
      <c r="E32" s="176"/>
      <c r="F32" s="175" t="s">
        <v>65</v>
      </c>
      <c r="G32" s="176"/>
      <c r="H32" s="177"/>
      <c r="I32" s="176"/>
      <c r="J32" s="173"/>
    </row>
    <row r="33" spans="1:10" ht="47.25" customHeight="1">
      <c r="A33" s="97"/>
      <c r="B33" s="97"/>
      <c r="C33" s="110"/>
      <c r="D33" s="110"/>
      <c r="E33" s="110"/>
      <c r="F33" s="110"/>
      <c r="G33" s="123"/>
      <c r="H33" s="110"/>
      <c r="I33" s="123"/>
      <c r="J33" s="173"/>
    </row>
    <row r="34" spans="1:10" s="183" customFormat="1" ht="18.75" customHeight="1">
      <c r="A34" s="178"/>
      <c r="B34" s="178"/>
      <c r="C34" s="179"/>
      <c r="D34" s="180"/>
      <c r="E34" s="180"/>
      <c r="F34" s="179"/>
      <c r="G34" s="181"/>
      <c r="H34" s="180"/>
      <c r="I34" s="181"/>
      <c r="J34" s="182"/>
    </row>
    <row r="35" spans="1:10" ht="12.75" customHeight="1">
      <c r="A35" s="97"/>
      <c r="B35" s="97"/>
      <c r="C35" s="110"/>
      <c r="D35" s="366" t="s">
        <v>66</v>
      </c>
      <c r="E35" s="366"/>
      <c r="F35" s="110"/>
      <c r="G35" s="123"/>
      <c r="H35" s="184" t="s">
        <v>67</v>
      </c>
      <c r="I35" s="123"/>
      <c r="J35" s="173"/>
    </row>
    <row r="36" spans="1:10" ht="13.5" customHeight="1" thickBot="1">
      <c r="A36" s="185"/>
      <c r="B36" s="185"/>
      <c r="C36" s="186"/>
      <c r="D36" s="186"/>
      <c r="E36" s="186"/>
      <c r="F36" s="186"/>
      <c r="G36" s="187"/>
      <c r="H36" s="186"/>
      <c r="I36" s="187"/>
      <c r="J36" s="188"/>
    </row>
    <row r="37" spans="1:10" ht="27" hidden="1" customHeight="1">
      <c r="B37" s="189" t="s">
        <v>68</v>
      </c>
      <c r="C37" s="190"/>
      <c r="D37" s="190"/>
      <c r="E37" s="190"/>
      <c r="F37" s="191"/>
      <c r="G37" s="191"/>
      <c r="H37" s="191"/>
      <c r="I37" s="191"/>
      <c r="J37" s="190"/>
    </row>
    <row r="38" spans="1:10" ht="25.5" hidden="1" customHeight="1">
      <c r="A38" s="192" t="s">
        <v>69</v>
      </c>
      <c r="B38" s="193" t="s">
        <v>70</v>
      </c>
      <c r="C38" s="194" t="s">
        <v>71</v>
      </c>
      <c r="D38" s="195"/>
      <c r="E38" s="195"/>
      <c r="F38" s="196" t="str">
        <f>B23</f>
        <v>Základ pro sníženou DPH</v>
      </c>
      <c r="G38" s="196" t="str">
        <f>B25</f>
        <v>Základ pro základní DPH</v>
      </c>
      <c r="H38" s="197" t="s">
        <v>18</v>
      </c>
      <c r="I38" s="197" t="s">
        <v>17</v>
      </c>
      <c r="J38" s="198" t="s">
        <v>12</v>
      </c>
    </row>
    <row r="39" spans="1:10" ht="25.5" hidden="1" customHeight="1">
      <c r="A39" s="192">
        <v>1</v>
      </c>
      <c r="B39" s="199" t="s">
        <v>72</v>
      </c>
      <c r="C39" s="352" t="s">
        <v>31</v>
      </c>
      <c r="D39" s="353"/>
      <c r="E39" s="353"/>
      <c r="F39" s="200">
        <v>0</v>
      </c>
      <c r="G39" s="201">
        <v>0</v>
      </c>
      <c r="H39" s="202">
        <f>(F39*SazbaDPH1/100)+(G39*SazbaDPH2/100)</f>
        <v>0</v>
      </c>
      <c r="I39" s="202">
        <f>F39+G39+H39</f>
        <v>0</v>
      </c>
      <c r="J39" s="203" t="str">
        <f>IF(CenaCelkemVypocet=0,"",I39/CenaCelkemVypocet*100)</f>
        <v/>
      </c>
    </row>
    <row r="40" spans="1:10" ht="25.5" hidden="1" customHeight="1">
      <c r="A40" s="192"/>
      <c r="B40" s="368" t="s">
        <v>19</v>
      </c>
      <c r="C40" s="369"/>
      <c r="D40" s="369"/>
      <c r="E40" s="370"/>
      <c r="F40" s="204">
        <f>SUMIF(A39:A39,"=1",F39:F39)</f>
        <v>0</v>
      </c>
      <c r="G40" s="205">
        <f>SUMIF(A39:A39,"=1",G39:G39)</f>
        <v>0</v>
      </c>
      <c r="H40" s="205">
        <f>SUMIF(A39:A39,"=1",H39:H39)</f>
        <v>0</v>
      </c>
      <c r="I40" s="205">
        <f>SUMIF(A39:A39,"=1",I39:I39)</f>
        <v>0</v>
      </c>
      <c r="J40" s="206">
        <f>SUMIF(A39:A39,"=1",J39:J39)</f>
        <v>0</v>
      </c>
    </row>
    <row r="44" spans="1:10" ht="15.75">
      <c r="B44" s="207" t="s">
        <v>73</v>
      </c>
    </row>
    <row r="46" spans="1:10" ht="25.5" customHeight="1">
      <c r="A46" s="209"/>
      <c r="B46" s="210" t="s">
        <v>70</v>
      </c>
      <c r="C46" s="210" t="s">
        <v>71</v>
      </c>
      <c r="D46" s="211"/>
      <c r="E46" s="211"/>
      <c r="F46" s="212" t="s">
        <v>74</v>
      </c>
      <c r="G46" s="212"/>
      <c r="H46" s="212"/>
      <c r="I46" s="371" t="s">
        <v>47</v>
      </c>
      <c r="J46" s="371"/>
    </row>
    <row r="47" spans="1:10" ht="25.5" customHeight="1">
      <c r="A47" s="213"/>
      <c r="B47" s="214" t="s">
        <v>128</v>
      </c>
      <c r="C47" s="372" t="s">
        <v>129</v>
      </c>
      <c r="D47" s="373"/>
      <c r="E47" s="373"/>
      <c r="F47" s="215" t="s">
        <v>48</v>
      </c>
      <c r="G47" s="216"/>
      <c r="H47" s="216"/>
      <c r="I47" s="374">
        <f>'SO 01 - Rozpočet Pol'!G8</f>
        <v>0</v>
      </c>
      <c r="J47" s="374"/>
    </row>
    <row r="48" spans="1:10" ht="25.5" customHeight="1">
      <c r="A48" s="213"/>
      <c r="B48" s="282" t="s">
        <v>130</v>
      </c>
      <c r="C48" s="396" t="s">
        <v>131</v>
      </c>
      <c r="D48" s="397"/>
      <c r="E48" s="397"/>
      <c r="F48" s="283" t="s">
        <v>48</v>
      </c>
      <c r="G48" s="284"/>
      <c r="H48" s="284"/>
      <c r="I48" s="398">
        <f>'SO 01 - Rozpočet Pol'!G51</f>
        <v>0</v>
      </c>
      <c r="J48" s="398"/>
    </row>
    <row r="49" spans="1:10" ht="25.5" customHeight="1">
      <c r="A49" s="213"/>
      <c r="B49" s="282" t="s">
        <v>132</v>
      </c>
      <c r="C49" s="396" t="s">
        <v>133</v>
      </c>
      <c r="D49" s="397"/>
      <c r="E49" s="397"/>
      <c r="F49" s="283" t="s">
        <v>48</v>
      </c>
      <c r="G49" s="284"/>
      <c r="H49" s="284"/>
      <c r="I49" s="398">
        <f>'SO 01 - Rozpočet Pol'!G72</f>
        <v>0</v>
      </c>
      <c r="J49" s="398"/>
    </row>
    <row r="50" spans="1:10" ht="25.5" customHeight="1">
      <c r="A50" s="213"/>
      <c r="B50" s="282" t="s">
        <v>134</v>
      </c>
      <c r="C50" s="396" t="s">
        <v>135</v>
      </c>
      <c r="D50" s="397"/>
      <c r="E50" s="397"/>
      <c r="F50" s="283" t="s">
        <v>48</v>
      </c>
      <c r="G50" s="284"/>
      <c r="H50" s="284"/>
      <c r="I50" s="398">
        <f>'SO 01 - Rozpočet Pol'!G85</f>
        <v>0</v>
      </c>
      <c r="J50" s="398"/>
    </row>
    <row r="51" spans="1:10" ht="25.5" customHeight="1">
      <c r="A51" s="213"/>
      <c r="B51" s="282" t="s">
        <v>136</v>
      </c>
      <c r="C51" s="396" t="s">
        <v>137</v>
      </c>
      <c r="D51" s="397"/>
      <c r="E51" s="397"/>
      <c r="F51" s="283" t="s">
        <v>48</v>
      </c>
      <c r="G51" s="284"/>
      <c r="H51" s="284"/>
      <c r="I51" s="398">
        <f>'SO 01 - Rozpočet Pol'!G120</f>
        <v>0</v>
      </c>
      <c r="J51" s="398"/>
    </row>
    <row r="52" spans="1:10" ht="25.5" customHeight="1">
      <c r="A52" s="213"/>
      <c r="B52" s="282" t="s">
        <v>138</v>
      </c>
      <c r="C52" s="396" t="s">
        <v>139</v>
      </c>
      <c r="D52" s="397"/>
      <c r="E52" s="397"/>
      <c r="F52" s="283" t="s">
        <v>48</v>
      </c>
      <c r="G52" s="284"/>
      <c r="H52" s="284"/>
      <c r="I52" s="398">
        <f>'SO 01 - Rozpočet Pol'!G150</f>
        <v>0</v>
      </c>
      <c r="J52" s="398"/>
    </row>
    <row r="53" spans="1:10" ht="25.5" customHeight="1">
      <c r="A53" s="213"/>
      <c r="B53" s="282" t="s">
        <v>140</v>
      </c>
      <c r="C53" s="396" t="s">
        <v>141</v>
      </c>
      <c r="D53" s="397"/>
      <c r="E53" s="397"/>
      <c r="F53" s="283" t="s">
        <v>48</v>
      </c>
      <c r="G53" s="284"/>
      <c r="H53" s="284"/>
      <c r="I53" s="398">
        <f>'SO 01 - Rozpočet Pol'!G167</f>
        <v>0</v>
      </c>
      <c r="J53" s="398"/>
    </row>
    <row r="54" spans="1:10" ht="25.5" customHeight="1">
      <c r="A54" s="213"/>
      <c r="B54" s="282" t="s">
        <v>142</v>
      </c>
      <c r="C54" s="396" t="s">
        <v>143</v>
      </c>
      <c r="D54" s="397"/>
      <c r="E54" s="397"/>
      <c r="F54" s="283" t="s">
        <v>48</v>
      </c>
      <c r="G54" s="284"/>
      <c r="H54" s="284"/>
      <c r="I54" s="398">
        <f>'SO 01 - Rozpočet Pol'!G178</f>
        <v>0</v>
      </c>
      <c r="J54" s="398"/>
    </row>
    <row r="55" spans="1:10" ht="25.5" customHeight="1">
      <c r="A55" s="213"/>
      <c r="B55" s="282" t="s">
        <v>144</v>
      </c>
      <c r="C55" s="396" t="s">
        <v>145</v>
      </c>
      <c r="D55" s="397"/>
      <c r="E55" s="397"/>
      <c r="F55" s="283" t="s">
        <v>48</v>
      </c>
      <c r="G55" s="284"/>
      <c r="H55" s="284"/>
      <c r="I55" s="398">
        <f>'SO 01 - Rozpočet Pol'!G190</f>
        <v>0</v>
      </c>
      <c r="J55" s="398"/>
    </row>
    <row r="56" spans="1:10" ht="25.5" customHeight="1">
      <c r="A56" s="213"/>
      <c r="B56" s="282" t="s">
        <v>146</v>
      </c>
      <c r="C56" s="396" t="s">
        <v>147</v>
      </c>
      <c r="D56" s="397"/>
      <c r="E56" s="397"/>
      <c r="F56" s="283" t="s">
        <v>48</v>
      </c>
      <c r="G56" s="284"/>
      <c r="H56" s="284"/>
      <c r="I56" s="398">
        <f>'SO 01 - Rozpočet Pol'!G204</f>
        <v>0</v>
      </c>
      <c r="J56" s="398"/>
    </row>
    <row r="57" spans="1:10" ht="25.5" customHeight="1">
      <c r="A57" s="213"/>
      <c r="B57" s="282" t="s">
        <v>148</v>
      </c>
      <c r="C57" s="396" t="s">
        <v>149</v>
      </c>
      <c r="D57" s="397"/>
      <c r="E57" s="397"/>
      <c r="F57" s="283" t="s">
        <v>48</v>
      </c>
      <c r="G57" s="284"/>
      <c r="H57" s="284"/>
      <c r="I57" s="398">
        <f>'SO 01 - Rozpočet Pol'!G218</f>
        <v>0</v>
      </c>
      <c r="J57" s="398"/>
    </row>
    <row r="58" spans="1:10" ht="25.5" customHeight="1">
      <c r="A58" s="213"/>
      <c r="B58" s="282" t="s">
        <v>150</v>
      </c>
      <c r="C58" s="396" t="s">
        <v>151</v>
      </c>
      <c r="D58" s="397"/>
      <c r="E58" s="397"/>
      <c r="F58" s="283" t="s">
        <v>48</v>
      </c>
      <c r="G58" s="284"/>
      <c r="H58" s="284"/>
      <c r="I58" s="398">
        <f>'SO 01 - Rozpočet Pol'!G244</f>
        <v>0</v>
      </c>
      <c r="J58" s="398"/>
    </row>
    <row r="59" spans="1:10" ht="25.5" customHeight="1">
      <c r="A59" s="213"/>
      <c r="B59" s="282" t="s">
        <v>152</v>
      </c>
      <c r="C59" s="396" t="s">
        <v>153</v>
      </c>
      <c r="D59" s="397"/>
      <c r="E59" s="397"/>
      <c r="F59" s="283" t="s">
        <v>48</v>
      </c>
      <c r="G59" s="284"/>
      <c r="H59" s="284"/>
      <c r="I59" s="398">
        <f>'SO 01 - Rozpočet Pol'!G256</f>
        <v>0</v>
      </c>
      <c r="J59" s="398"/>
    </row>
    <row r="60" spans="1:10" ht="25.5" customHeight="1">
      <c r="A60" s="213"/>
      <c r="B60" s="282" t="s">
        <v>154</v>
      </c>
      <c r="C60" s="396" t="s">
        <v>155</v>
      </c>
      <c r="D60" s="397"/>
      <c r="E60" s="397"/>
      <c r="F60" s="283" t="s">
        <v>49</v>
      </c>
      <c r="G60" s="284"/>
      <c r="H60" s="284"/>
      <c r="I60" s="398">
        <f>'SO 01 - Rozpočet Pol'!G258</f>
        <v>0</v>
      </c>
      <c r="J60" s="398"/>
    </row>
    <row r="61" spans="1:10" ht="25.5" customHeight="1">
      <c r="A61" s="213"/>
      <c r="B61" s="282" t="s">
        <v>156</v>
      </c>
      <c r="C61" s="396" t="s">
        <v>157</v>
      </c>
      <c r="D61" s="397"/>
      <c r="E61" s="397"/>
      <c r="F61" s="283" t="s">
        <v>49</v>
      </c>
      <c r="G61" s="284"/>
      <c r="H61" s="284"/>
      <c r="I61" s="398">
        <f>'SO 01 - Rozpočet Pol'!G263</f>
        <v>0</v>
      </c>
      <c r="J61" s="398"/>
    </row>
    <row r="62" spans="1:10" ht="25.5" customHeight="1">
      <c r="A62" s="213"/>
      <c r="B62" s="217" t="s">
        <v>158</v>
      </c>
      <c r="C62" s="375" t="s">
        <v>159</v>
      </c>
      <c r="D62" s="376"/>
      <c r="E62" s="376"/>
      <c r="F62" s="218" t="s">
        <v>50</v>
      </c>
      <c r="G62" s="219"/>
      <c r="H62" s="219"/>
      <c r="I62" s="377">
        <f>'SO 01 - Rozpočet Pol'!G266</f>
        <v>0</v>
      </c>
      <c r="J62" s="377"/>
    </row>
    <row r="63" spans="1:10" ht="25.5" customHeight="1">
      <c r="A63" s="220"/>
      <c r="B63" s="221" t="s">
        <v>17</v>
      </c>
      <c r="C63" s="221"/>
      <c r="D63" s="222"/>
      <c r="E63" s="222"/>
      <c r="F63" s="223"/>
      <c r="G63" s="224"/>
      <c r="H63" s="224"/>
      <c r="I63" s="367">
        <f>SUM(I47:I62)</f>
        <v>0</v>
      </c>
      <c r="J63" s="367"/>
    </row>
    <row r="64" spans="1:10">
      <c r="F64" s="225"/>
      <c r="G64" s="226"/>
      <c r="H64" s="225"/>
      <c r="I64" s="226"/>
      <c r="J64" s="226"/>
    </row>
    <row r="65" spans="6:10">
      <c r="F65" s="225"/>
      <c r="G65" s="226"/>
      <c r="H65" s="225"/>
      <c r="I65" s="226"/>
      <c r="J65" s="226"/>
    </row>
    <row r="66" spans="6:10">
      <c r="F66" s="225"/>
      <c r="G66" s="226"/>
      <c r="H66" s="225"/>
      <c r="I66" s="226"/>
      <c r="J66" s="226"/>
    </row>
  </sheetData>
  <mergeCells count="71">
    <mergeCell ref="C61:E61"/>
    <mergeCell ref="I61:J61"/>
    <mergeCell ref="C62:E62"/>
    <mergeCell ref="I62:J62"/>
    <mergeCell ref="I63:J63"/>
    <mergeCell ref="C58:E58"/>
    <mergeCell ref="I58:J58"/>
    <mergeCell ref="C59:E59"/>
    <mergeCell ref="I59:J59"/>
    <mergeCell ref="C60:E60"/>
    <mergeCell ref="I60:J60"/>
    <mergeCell ref="C55:E55"/>
    <mergeCell ref="I55:J55"/>
    <mergeCell ref="C56:E56"/>
    <mergeCell ref="I56:J56"/>
    <mergeCell ref="C57:E57"/>
    <mergeCell ref="I57:J57"/>
    <mergeCell ref="C52:E52"/>
    <mergeCell ref="I52:J52"/>
    <mergeCell ref="C53:E53"/>
    <mergeCell ref="I53:J53"/>
    <mergeCell ref="C54:E54"/>
    <mergeCell ref="I54:J54"/>
    <mergeCell ref="C49:E49"/>
    <mergeCell ref="I49:J49"/>
    <mergeCell ref="C50:E50"/>
    <mergeCell ref="I50:J50"/>
    <mergeCell ref="C51:E51"/>
    <mergeCell ref="I51:J51"/>
    <mergeCell ref="B40:E40"/>
    <mergeCell ref="I46:J46"/>
    <mergeCell ref="C47:E47"/>
    <mergeCell ref="I47:J47"/>
    <mergeCell ref="C48:E48"/>
    <mergeCell ref="I48:J48"/>
    <mergeCell ref="C39:E39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D13:G13"/>
    <mergeCell ref="B1:J1"/>
    <mergeCell ref="D2:J2"/>
    <mergeCell ref="D3:J3"/>
    <mergeCell ref="D11:G11"/>
    <mergeCell ref="D12:G12"/>
  </mergeCells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291"/>
  <sheetViews>
    <sheetView workbookViewId="0">
      <selection activeCell="C292" sqref="C292"/>
    </sheetView>
  </sheetViews>
  <sheetFormatPr defaultRowHeight="12.75" outlineLevelRow="1"/>
  <cols>
    <col min="1" max="1" width="4.28515625" style="96" customWidth="1"/>
    <col min="2" max="2" width="14.42578125" style="280" customWidth="1"/>
    <col min="3" max="3" width="38.28515625" style="280" customWidth="1"/>
    <col min="4" max="4" width="4.5703125" style="96" customWidth="1"/>
    <col min="5" max="5" width="10.5703125" style="96" customWidth="1"/>
    <col min="6" max="6" width="9.85546875" style="96" customWidth="1"/>
    <col min="7" max="7" width="12.7109375" style="96" customWidth="1"/>
    <col min="8" max="21" width="0" style="96" hidden="1" customWidth="1"/>
    <col min="22" max="28" width="9.140625" style="96"/>
    <col min="29" max="39" width="0" style="96" hidden="1" customWidth="1"/>
    <col min="40" max="52" width="9.140625" style="96"/>
    <col min="53" max="53" width="73.42578125" style="96" customWidth="1"/>
    <col min="54" max="16384" width="9.140625" style="96"/>
  </cols>
  <sheetData>
    <row r="1" spans="1:60" ht="15.75" customHeight="1">
      <c r="A1" s="390" t="s">
        <v>75</v>
      </c>
      <c r="B1" s="390"/>
      <c r="C1" s="390"/>
      <c r="D1" s="390"/>
      <c r="E1" s="390"/>
      <c r="F1" s="390"/>
      <c r="G1" s="390"/>
      <c r="AE1" s="96" t="s">
        <v>76</v>
      </c>
    </row>
    <row r="2" spans="1:60" ht="24.95" customHeight="1">
      <c r="A2" s="227" t="s">
        <v>77</v>
      </c>
      <c r="B2" s="228"/>
      <c r="C2" s="391" t="s">
        <v>31</v>
      </c>
      <c r="D2" s="392"/>
      <c r="E2" s="392"/>
      <c r="F2" s="392"/>
      <c r="G2" s="393"/>
      <c r="AE2" s="96" t="s">
        <v>78</v>
      </c>
    </row>
    <row r="3" spans="1:60" ht="24.95" hidden="1" customHeight="1">
      <c r="A3" s="227" t="s">
        <v>79</v>
      </c>
      <c r="B3" s="228"/>
      <c r="C3" s="391"/>
      <c r="D3" s="392"/>
      <c r="E3" s="392"/>
      <c r="F3" s="392"/>
      <c r="G3" s="393"/>
      <c r="AE3" s="96" t="s">
        <v>80</v>
      </c>
    </row>
    <row r="4" spans="1:60" ht="24.95" hidden="1" customHeight="1">
      <c r="A4" s="227" t="s">
        <v>81</v>
      </c>
      <c r="B4" s="228"/>
      <c r="C4" s="391"/>
      <c r="D4" s="392"/>
      <c r="E4" s="392"/>
      <c r="F4" s="392"/>
      <c r="G4" s="393"/>
      <c r="AE4" s="96" t="s">
        <v>82</v>
      </c>
    </row>
    <row r="5" spans="1:60" hidden="1">
      <c r="A5" s="229" t="s">
        <v>83</v>
      </c>
      <c r="B5" s="230"/>
      <c r="C5" s="231"/>
      <c r="D5" s="232"/>
      <c r="E5" s="232"/>
      <c r="F5" s="232"/>
      <c r="G5" s="233"/>
      <c r="AE5" s="96" t="s">
        <v>84</v>
      </c>
    </row>
    <row r="7" spans="1:60" ht="38.25">
      <c r="A7" s="234" t="s">
        <v>85</v>
      </c>
      <c r="B7" s="235" t="s">
        <v>86</v>
      </c>
      <c r="C7" s="235" t="s">
        <v>87</v>
      </c>
      <c r="D7" s="234" t="s">
        <v>88</v>
      </c>
      <c r="E7" s="234" t="s">
        <v>89</v>
      </c>
      <c r="F7" s="236" t="s">
        <v>90</v>
      </c>
      <c r="G7" s="234" t="s">
        <v>47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37" t="s">
        <v>97</v>
      </c>
      <c r="O7" s="237" t="s">
        <v>98</v>
      </c>
      <c r="P7" s="237" t="s">
        <v>99</v>
      </c>
      <c r="Q7" s="237" t="s">
        <v>100</v>
      </c>
      <c r="R7" s="237" t="s">
        <v>101</v>
      </c>
      <c r="S7" s="237" t="s">
        <v>102</v>
      </c>
      <c r="T7" s="237" t="s">
        <v>103</v>
      </c>
      <c r="U7" s="237" t="s">
        <v>104</v>
      </c>
    </row>
    <row r="8" spans="1:60">
      <c r="A8" s="238" t="s">
        <v>105</v>
      </c>
      <c r="B8" s="239" t="s">
        <v>128</v>
      </c>
      <c r="C8" s="240" t="s">
        <v>129</v>
      </c>
      <c r="D8" s="244"/>
      <c r="E8" s="242"/>
      <c r="F8" s="243"/>
      <c r="G8" s="243">
        <f>SUMIF(AE9:AE50,"&lt;&gt;NOR",G9:G50)</f>
        <v>0</v>
      </c>
      <c r="H8" s="243"/>
      <c r="I8" s="243">
        <f>SUM(I9:I50)</f>
        <v>0</v>
      </c>
      <c r="J8" s="243"/>
      <c r="K8" s="243">
        <f>SUM(K9:K50)</f>
        <v>0</v>
      </c>
      <c r="L8" s="243"/>
      <c r="M8" s="243">
        <f>SUM(M9:M50)</f>
        <v>0</v>
      </c>
      <c r="N8" s="244"/>
      <c r="O8" s="244">
        <f>SUM(O9:O50)</f>
        <v>1.7819999999999999E-2</v>
      </c>
      <c r="P8" s="244"/>
      <c r="Q8" s="244">
        <f>SUM(Q9:Q50)</f>
        <v>0</v>
      </c>
      <c r="R8" s="244"/>
      <c r="S8" s="244"/>
      <c r="T8" s="238"/>
      <c r="U8" s="244">
        <f>SUM(U9:U50)</f>
        <v>162.76</v>
      </c>
      <c r="AE8" s="96" t="s">
        <v>106</v>
      </c>
    </row>
    <row r="9" spans="1:60" outlineLevel="1">
      <c r="A9" s="245">
        <v>1</v>
      </c>
      <c r="B9" s="246" t="s">
        <v>160</v>
      </c>
      <c r="C9" s="247" t="s">
        <v>161</v>
      </c>
      <c r="D9" s="252" t="s">
        <v>162</v>
      </c>
      <c r="E9" s="249">
        <v>60.9</v>
      </c>
      <c r="F9" s="250"/>
      <c r="G9" s="251">
        <f>ROUND(E9*F9,2)</f>
        <v>0</v>
      </c>
      <c r="H9" s="250"/>
      <c r="I9" s="251">
        <f>ROUND(E9*H9,2)</f>
        <v>0</v>
      </c>
      <c r="J9" s="250"/>
      <c r="K9" s="251">
        <f>ROUND(E9*J9,2)</f>
        <v>0</v>
      </c>
      <c r="L9" s="251">
        <v>21</v>
      </c>
      <c r="M9" s="251">
        <f>G9*(1+L9/100)</f>
        <v>0</v>
      </c>
      <c r="N9" s="252">
        <v>0</v>
      </c>
      <c r="O9" s="252">
        <f>ROUND(E9*N9,5)</f>
        <v>0</v>
      </c>
      <c r="P9" s="252">
        <v>0</v>
      </c>
      <c r="Q9" s="252">
        <f>ROUND(E9*P9,5)</f>
        <v>0</v>
      </c>
      <c r="R9" s="252"/>
      <c r="S9" s="252"/>
      <c r="T9" s="253">
        <v>0.37</v>
      </c>
      <c r="U9" s="252">
        <f>ROUND(E9*T9,2)</f>
        <v>22.53</v>
      </c>
      <c r="V9" s="254"/>
      <c r="W9" s="254"/>
      <c r="X9" s="254"/>
      <c r="Y9" s="254"/>
      <c r="Z9" s="254"/>
      <c r="AA9" s="254"/>
      <c r="AB9" s="254"/>
      <c r="AC9" s="254"/>
      <c r="AD9" s="254"/>
      <c r="AE9" s="254" t="s">
        <v>110</v>
      </c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</row>
    <row r="10" spans="1:60" outlineLevel="1">
      <c r="A10" s="245"/>
      <c r="B10" s="246"/>
      <c r="C10" s="285" t="s">
        <v>163</v>
      </c>
      <c r="D10" s="286"/>
      <c r="E10" s="287">
        <v>41.45</v>
      </c>
      <c r="F10" s="251"/>
      <c r="G10" s="251"/>
      <c r="H10" s="251"/>
      <c r="I10" s="251"/>
      <c r="J10" s="251"/>
      <c r="K10" s="251"/>
      <c r="L10" s="251"/>
      <c r="M10" s="251"/>
      <c r="N10" s="252"/>
      <c r="O10" s="252"/>
      <c r="P10" s="252"/>
      <c r="Q10" s="252"/>
      <c r="R10" s="252"/>
      <c r="S10" s="252"/>
      <c r="T10" s="253"/>
      <c r="U10" s="252"/>
      <c r="V10" s="254"/>
      <c r="W10" s="254"/>
      <c r="X10" s="254"/>
      <c r="Y10" s="254"/>
      <c r="Z10" s="254"/>
      <c r="AA10" s="254"/>
      <c r="AB10" s="254"/>
      <c r="AC10" s="254"/>
      <c r="AD10" s="254"/>
      <c r="AE10" s="254" t="s">
        <v>164</v>
      </c>
      <c r="AF10" s="254">
        <v>0</v>
      </c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</row>
    <row r="11" spans="1:60" outlineLevel="1">
      <c r="A11" s="245"/>
      <c r="B11" s="246"/>
      <c r="C11" s="285" t="s">
        <v>165</v>
      </c>
      <c r="D11" s="286"/>
      <c r="E11" s="287">
        <v>19.45</v>
      </c>
      <c r="F11" s="251"/>
      <c r="G11" s="251"/>
      <c r="H11" s="251"/>
      <c r="I11" s="251"/>
      <c r="J11" s="251"/>
      <c r="K11" s="251"/>
      <c r="L11" s="251"/>
      <c r="M11" s="251"/>
      <c r="N11" s="252"/>
      <c r="O11" s="252"/>
      <c r="P11" s="252"/>
      <c r="Q11" s="252"/>
      <c r="R11" s="252"/>
      <c r="S11" s="252"/>
      <c r="T11" s="253"/>
      <c r="U11" s="252"/>
      <c r="V11" s="254"/>
      <c r="W11" s="254"/>
      <c r="X11" s="254"/>
      <c r="Y11" s="254"/>
      <c r="Z11" s="254"/>
      <c r="AA11" s="254"/>
      <c r="AB11" s="254"/>
      <c r="AC11" s="254"/>
      <c r="AD11" s="254"/>
      <c r="AE11" s="254" t="s">
        <v>164</v>
      </c>
      <c r="AF11" s="254">
        <v>0</v>
      </c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</row>
    <row r="12" spans="1:60" outlineLevel="1">
      <c r="A12" s="245">
        <v>2</v>
      </c>
      <c r="B12" s="246" t="s">
        <v>160</v>
      </c>
      <c r="C12" s="247" t="s">
        <v>161</v>
      </c>
      <c r="D12" s="252" t="s">
        <v>162</v>
      </c>
      <c r="E12" s="249">
        <v>82.9</v>
      </c>
      <c r="F12" s="250"/>
      <c r="G12" s="251">
        <f>ROUND(E12*F12,2)</f>
        <v>0</v>
      </c>
      <c r="H12" s="250"/>
      <c r="I12" s="251">
        <f>ROUND(E12*H12,2)</f>
        <v>0</v>
      </c>
      <c r="J12" s="250"/>
      <c r="K12" s="251">
        <f>ROUND(E12*J12,2)</f>
        <v>0</v>
      </c>
      <c r="L12" s="251">
        <v>21</v>
      </c>
      <c r="M12" s="251">
        <f>G12*(1+L12/100)</f>
        <v>0</v>
      </c>
      <c r="N12" s="252">
        <v>0</v>
      </c>
      <c r="O12" s="252">
        <f>ROUND(E12*N12,5)</f>
        <v>0</v>
      </c>
      <c r="P12" s="252">
        <v>0</v>
      </c>
      <c r="Q12" s="252">
        <f>ROUND(E12*P12,5)</f>
        <v>0</v>
      </c>
      <c r="R12" s="252"/>
      <c r="S12" s="252"/>
      <c r="T12" s="253">
        <v>0.37</v>
      </c>
      <c r="U12" s="252">
        <f>ROUND(E12*T12,2)</f>
        <v>30.67</v>
      </c>
      <c r="V12" s="254"/>
      <c r="W12" s="254"/>
      <c r="X12" s="254"/>
      <c r="Y12" s="254"/>
      <c r="Z12" s="254"/>
      <c r="AA12" s="254"/>
      <c r="AB12" s="254"/>
      <c r="AC12" s="254"/>
      <c r="AD12" s="254"/>
      <c r="AE12" s="254" t="s">
        <v>110</v>
      </c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</row>
    <row r="13" spans="1:60" outlineLevel="1">
      <c r="A13" s="245"/>
      <c r="B13" s="246"/>
      <c r="C13" s="285" t="s">
        <v>166</v>
      </c>
      <c r="D13" s="286"/>
      <c r="E13" s="287">
        <v>82.9</v>
      </c>
      <c r="F13" s="251"/>
      <c r="G13" s="251"/>
      <c r="H13" s="251"/>
      <c r="I13" s="251"/>
      <c r="J13" s="251"/>
      <c r="K13" s="251"/>
      <c r="L13" s="251"/>
      <c r="M13" s="251"/>
      <c r="N13" s="252"/>
      <c r="O13" s="252"/>
      <c r="P13" s="252"/>
      <c r="Q13" s="252"/>
      <c r="R13" s="252"/>
      <c r="S13" s="252"/>
      <c r="T13" s="253"/>
      <c r="U13" s="252"/>
      <c r="V13" s="254"/>
      <c r="W13" s="254"/>
      <c r="X13" s="254"/>
      <c r="Y13" s="254"/>
      <c r="Z13" s="254"/>
      <c r="AA13" s="254"/>
      <c r="AB13" s="254"/>
      <c r="AC13" s="254"/>
      <c r="AD13" s="254"/>
      <c r="AE13" s="254" t="s">
        <v>164</v>
      </c>
      <c r="AF13" s="254">
        <v>0</v>
      </c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</row>
    <row r="14" spans="1:60" outlineLevel="1">
      <c r="A14" s="245">
        <v>3</v>
      </c>
      <c r="B14" s="246" t="s">
        <v>160</v>
      </c>
      <c r="C14" s="247" t="s">
        <v>161</v>
      </c>
      <c r="D14" s="252" t="s">
        <v>162</v>
      </c>
      <c r="E14" s="249">
        <v>20.725000000000001</v>
      </c>
      <c r="F14" s="250"/>
      <c r="G14" s="251">
        <f>ROUND(E14*F14,2)</f>
        <v>0</v>
      </c>
      <c r="H14" s="250"/>
      <c r="I14" s="251">
        <f>ROUND(E14*H14,2)</f>
        <v>0</v>
      </c>
      <c r="J14" s="250"/>
      <c r="K14" s="251">
        <f>ROUND(E14*J14,2)</f>
        <v>0</v>
      </c>
      <c r="L14" s="251">
        <v>21</v>
      </c>
      <c r="M14" s="251">
        <f>G14*(1+L14/100)</f>
        <v>0</v>
      </c>
      <c r="N14" s="252">
        <v>0</v>
      </c>
      <c r="O14" s="252">
        <f>ROUND(E14*N14,5)</f>
        <v>0</v>
      </c>
      <c r="P14" s="252">
        <v>0</v>
      </c>
      <c r="Q14" s="252">
        <f>ROUND(E14*P14,5)</f>
        <v>0</v>
      </c>
      <c r="R14" s="252"/>
      <c r="S14" s="252"/>
      <c r="T14" s="253">
        <v>0.37</v>
      </c>
      <c r="U14" s="252">
        <f>ROUND(E14*T14,2)</f>
        <v>7.67</v>
      </c>
      <c r="V14" s="254"/>
      <c r="W14" s="254"/>
      <c r="X14" s="254"/>
      <c r="Y14" s="254"/>
      <c r="Z14" s="254"/>
      <c r="AA14" s="254"/>
      <c r="AB14" s="254"/>
      <c r="AC14" s="254"/>
      <c r="AD14" s="254"/>
      <c r="AE14" s="254" t="s">
        <v>110</v>
      </c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</row>
    <row r="15" spans="1:60" outlineLevel="1">
      <c r="A15" s="245"/>
      <c r="B15" s="246"/>
      <c r="C15" s="285" t="s">
        <v>167</v>
      </c>
      <c r="D15" s="286"/>
      <c r="E15" s="287">
        <v>20.725000000000001</v>
      </c>
      <c r="F15" s="251"/>
      <c r="G15" s="251"/>
      <c r="H15" s="251"/>
      <c r="I15" s="251"/>
      <c r="J15" s="251"/>
      <c r="K15" s="251"/>
      <c r="L15" s="251"/>
      <c r="M15" s="251"/>
      <c r="N15" s="252"/>
      <c r="O15" s="252"/>
      <c r="P15" s="252"/>
      <c r="Q15" s="252"/>
      <c r="R15" s="252"/>
      <c r="S15" s="252"/>
      <c r="T15" s="253"/>
      <c r="U15" s="252"/>
      <c r="V15" s="254"/>
      <c r="W15" s="254"/>
      <c r="X15" s="254"/>
      <c r="Y15" s="254"/>
      <c r="Z15" s="254"/>
      <c r="AA15" s="254"/>
      <c r="AB15" s="254"/>
      <c r="AC15" s="254"/>
      <c r="AD15" s="254"/>
      <c r="AE15" s="254" t="s">
        <v>164</v>
      </c>
      <c r="AF15" s="254">
        <v>0</v>
      </c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</row>
    <row r="16" spans="1:60" outlineLevel="1">
      <c r="A16" s="245">
        <v>4</v>
      </c>
      <c r="B16" s="246" t="s">
        <v>168</v>
      </c>
      <c r="C16" s="247" t="s">
        <v>169</v>
      </c>
      <c r="D16" s="252" t="s">
        <v>162</v>
      </c>
      <c r="E16" s="249">
        <v>20.725000000000001</v>
      </c>
      <c r="F16" s="250"/>
      <c r="G16" s="251">
        <f>ROUND(E16*F16,2)</f>
        <v>0</v>
      </c>
      <c r="H16" s="250"/>
      <c r="I16" s="251">
        <f>ROUND(E16*H16,2)</f>
        <v>0</v>
      </c>
      <c r="J16" s="250"/>
      <c r="K16" s="251">
        <f>ROUND(E16*J16,2)</f>
        <v>0</v>
      </c>
      <c r="L16" s="251">
        <v>21</v>
      </c>
      <c r="M16" s="251">
        <f>G16*(1+L16/100)</f>
        <v>0</v>
      </c>
      <c r="N16" s="252">
        <v>0</v>
      </c>
      <c r="O16" s="252">
        <f>ROUND(E16*N16,5)</f>
        <v>0</v>
      </c>
      <c r="P16" s="252">
        <v>0</v>
      </c>
      <c r="Q16" s="252">
        <f>ROUND(E16*P16,5)</f>
        <v>0</v>
      </c>
      <c r="R16" s="252"/>
      <c r="S16" s="252"/>
      <c r="T16" s="253">
        <v>7.0000000000000007E-2</v>
      </c>
      <c r="U16" s="252">
        <f>ROUND(E16*T16,2)</f>
        <v>1.45</v>
      </c>
      <c r="V16" s="254"/>
      <c r="W16" s="254"/>
      <c r="X16" s="254"/>
      <c r="Y16" s="254"/>
      <c r="Z16" s="254"/>
      <c r="AA16" s="254"/>
      <c r="AB16" s="254"/>
      <c r="AC16" s="254"/>
      <c r="AD16" s="254"/>
      <c r="AE16" s="254" t="s">
        <v>110</v>
      </c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</row>
    <row r="17" spans="1:60" outlineLevel="1">
      <c r="A17" s="245"/>
      <c r="B17" s="246"/>
      <c r="C17" s="285" t="s">
        <v>167</v>
      </c>
      <c r="D17" s="286"/>
      <c r="E17" s="287">
        <v>20.725000000000001</v>
      </c>
      <c r="F17" s="251"/>
      <c r="G17" s="251"/>
      <c r="H17" s="251"/>
      <c r="I17" s="251"/>
      <c r="J17" s="251"/>
      <c r="K17" s="251"/>
      <c r="L17" s="251"/>
      <c r="M17" s="251"/>
      <c r="N17" s="252"/>
      <c r="O17" s="252"/>
      <c r="P17" s="252"/>
      <c r="Q17" s="252"/>
      <c r="R17" s="252"/>
      <c r="S17" s="252"/>
      <c r="T17" s="253"/>
      <c r="U17" s="252"/>
      <c r="V17" s="254"/>
      <c r="W17" s="254"/>
      <c r="X17" s="254"/>
      <c r="Y17" s="254"/>
      <c r="Z17" s="254"/>
      <c r="AA17" s="254"/>
      <c r="AB17" s="254"/>
      <c r="AC17" s="254"/>
      <c r="AD17" s="254"/>
      <c r="AE17" s="254" t="s">
        <v>164</v>
      </c>
      <c r="AF17" s="254">
        <v>0</v>
      </c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</row>
    <row r="18" spans="1:60" outlineLevel="1">
      <c r="A18" s="245">
        <v>5</v>
      </c>
      <c r="B18" s="246" t="s">
        <v>170</v>
      </c>
      <c r="C18" s="247" t="s">
        <v>171</v>
      </c>
      <c r="D18" s="252" t="s">
        <v>162</v>
      </c>
      <c r="E18" s="249">
        <v>20.725000000000001</v>
      </c>
      <c r="F18" s="250"/>
      <c r="G18" s="251">
        <f>ROUND(E18*F18,2)</f>
        <v>0</v>
      </c>
      <c r="H18" s="250"/>
      <c r="I18" s="251">
        <f>ROUND(E18*H18,2)</f>
        <v>0</v>
      </c>
      <c r="J18" s="250"/>
      <c r="K18" s="251">
        <f>ROUND(E18*J18,2)</f>
        <v>0</v>
      </c>
      <c r="L18" s="251">
        <v>21</v>
      </c>
      <c r="M18" s="251">
        <f>G18*(1+L18/100)</f>
        <v>0</v>
      </c>
      <c r="N18" s="252">
        <v>0</v>
      </c>
      <c r="O18" s="252">
        <f>ROUND(E18*N18,5)</f>
        <v>0</v>
      </c>
      <c r="P18" s="252">
        <v>0</v>
      </c>
      <c r="Q18" s="252">
        <f>ROUND(E18*P18,5)</f>
        <v>0</v>
      </c>
      <c r="R18" s="252"/>
      <c r="S18" s="252"/>
      <c r="T18" s="253">
        <v>0.05</v>
      </c>
      <c r="U18" s="252">
        <f>ROUND(E18*T18,2)</f>
        <v>1.04</v>
      </c>
      <c r="V18" s="254"/>
      <c r="W18" s="254"/>
      <c r="X18" s="254"/>
      <c r="Y18" s="254"/>
      <c r="Z18" s="254"/>
      <c r="AA18" s="254"/>
      <c r="AB18" s="254"/>
      <c r="AC18" s="254"/>
      <c r="AD18" s="254"/>
      <c r="AE18" s="254" t="s">
        <v>110</v>
      </c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</row>
    <row r="19" spans="1:60" outlineLevel="1">
      <c r="A19" s="245"/>
      <c r="B19" s="246"/>
      <c r="C19" s="285" t="s">
        <v>167</v>
      </c>
      <c r="D19" s="286"/>
      <c r="E19" s="287">
        <v>20.725000000000001</v>
      </c>
      <c r="F19" s="251"/>
      <c r="G19" s="251"/>
      <c r="H19" s="251"/>
      <c r="I19" s="251"/>
      <c r="J19" s="251"/>
      <c r="K19" s="251"/>
      <c r="L19" s="251"/>
      <c r="M19" s="251"/>
      <c r="N19" s="252"/>
      <c r="O19" s="252"/>
      <c r="P19" s="252"/>
      <c r="Q19" s="252"/>
      <c r="R19" s="252"/>
      <c r="S19" s="252"/>
      <c r="T19" s="253"/>
      <c r="U19" s="252"/>
      <c r="V19" s="254"/>
      <c r="W19" s="254"/>
      <c r="X19" s="254"/>
      <c r="Y19" s="254"/>
      <c r="Z19" s="254"/>
      <c r="AA19" s="254"/>
      <c r="AB19" s="254"/>
      <c r="AC19" s="254"/>
      <c r="AD19" s="254"/>
      <c r="AE19" s="254" t="s">
        <v>164</v>
      </c>
      <c r="AF19" s="254">
        <v>0</v>
      </c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</row>
    <row r="20" spans="1:60" ht="22.5" outlineLevel="1">
      <c r="A20" s="245">
        <v>6</v>
      </c>
      <c r="B20" s="246" t="s">
        <v>172</v>
      </c>
      <c r="C20" s="247" t="s">
        <v>173</v>
      </c>
      <c r="D20" s="252" t="s">
        <v>162</v>
      </c>
      <c r="E20" s="249">
        <v>29.76</v>
      </c>
      <c r="F20" s="250"/>
      <c r="G20" s="251">
        <f>ROUND(E20*F20,2)</f>
        <v>0</v>
      </c>
      <c r="H20" s="250"/>
      <c r="I20" s="251">
        <f>ROUND(E20*H20,2)</f>
        <v>0</v>
      </c>
      <c r="J20" s="250"/>
      <c r="K20" s="251">
        <f>ROUND(E20*J20,2)</f>
        <v>0</v>
      </c>
      <c r="L20" s="251">
        <v>21</v>
      </c>
      <c r="M20" s="251">
        <f>G20*(1+L20/100)</f>
        <v>0</v>
      </c>
      <c r="N20" s="252">
        <v>0</v>
      </c>
      <c r="O20" s="252">
        <f>ROUND(E20*N20,5)</f>
        <v>0</v>
      </c>
      <c r="P20" s="252">
        <v>0</v>
      </c>
      <c r="Q20" s="252">
        <f>ROUND(E20*P20,5)</f>
        <v>0</v>
      </c>
      <c r="R20" s="252"/>
      <c r="S20" s="252"/>
      <c r="T20" s="253">
        <v>0.23</v>
      </c>
      <c r="U20" s="252">
        <f>ROUND(E20*T20,2)</f>
        <v>6.84</v>
      </c>
      <c r="V20" s="254"/>
      <c r="W20" s="254"/>
      <c r="X20" s="254"/>
      <c r="Y20" s="254"/>
      <c r="Z20" s="254"/>
      <c r="AA20" s="254"/>
      <c r="AB20" s="254"/>
      <c r="AC20" s="254"/>
      <c r="AD20" s="254"/>
      <c r="AE20" s="254" t="s">
        <v>110</v>
      </c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</row>
    <row r="21" spans="1:60" outlineLevel="1">
      <c r="A21" s="245"/>
      <c r="B21" s="246"/>
      <c r="C21" s="285" t="s">
        <v>174</v>
      </c>
      <c r="D21" s="286"/>
      <c r="E21" s="287">
        <v>26.16</v>
      </c>
      <c r="F21" s="251"/>
      <c r="G21" s="251"/>
      <c r="H21" s="251"/>
      <c r="I21" s="251"/>
      <c r="J21" s="251"/>
      <c r="K21" s="251"/>
      <c r="L21" s="251"/>
      <c r="M21" s="251"/>
      <c r="N21" s="252"/>
      <c r="O21" s="252"/>
      <c r="P21" s="252"/>
      <c r="Q21" s="252"/>
      <c r="R21" s="252"/>
      <c r="S21" s="252"/>
      <c r="T21" s="253"/>
      <c r="U21" s="252"/>
      <c r="V21" s="254"/>
      <c r="W21" s="254"/>
      <c r="X21" s="254"/>
      <c r="Y21" s="254"/>
      <c r="Z21" s="254"/>
      <c r="AA21" s="254"/>
      <c r="AB21" s="254"/>
      <c r="AC21" s="254"/>
      <c r="AD21" s="254"/>
      <c r="AE21" s="254" t="s">
        <v>164</v>
      </c>
      <c r="AF21" s="254">
        <v>0</v>
      </c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</row>
    <row r="22" spans="1:60" outlineLevel="1">
      <c r="A22" s="245"/>
      <c r="B22" s="246"/>
      <c r="C22" s="285" t="s">
        <v>175</v>
      </c>
      <c r="D22" s="286"/>
      <c r="E22" s="287">
        <v>3.6</v>
      </c>
      <c r="F22" s="251"/>
      <c r="G22" s="251"/>
      <c r="H22" s="251"/>
      <c r="I22" s="251"/>
      <c r="J22" s="251"/>
      <c r="K22" s="251"/>
      <c r="L22" s="251"/>
      <c r="M22" s="251"/>
      <c r="N22" s="252"/>
      <c r="O22" s="252"/>
      <c r="P22" s="252"/>
      <c r="Q22" s="252"/>
      <c r="R22" s="252"/>
      <c r="S22" s="252"/>
      <c r="T22" s="253"/>
      <c r="U22" s="252"/>
      <c r="V22" s="254"/>
      <c r="W22" s="254"/>
      <c r="X22" s="254"/>
      <c r="Y22" s="254"/>
      <c r="Z22" s="254"/>
      <c r="AA22" s="254"/>
      <c r="AB22" s="254"/>
      <c r="AC22" s="254"/>
      <c r="AD22" s="254"/>
      <c r="AE22" s="254" t="s">
        <v>164</v>
      </c>
      <c r="AF22" s="254">
        <v>0</v>
      </c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</row>
    <row r="23" spans="1:60" outlineLevel="1">
      <c r="A23" s="245">
        <v>7</v>
      </c>
      <c r="B23" s="246" t="s">
        <v>176</v>
      </c>
      <c r="C23" s="247" t="s">
        <v>177</v>
      </c>
      <c r="D23" s="252" t="s">
        <v>162</v>
      </c>
      <c r="E23" s="249">
        <v>9.9</v>
      </c>
      <c r="F23" s="250"/>
      <c r="G23" s="251">
        <f>ROUND(E23*F23,2)</f>
        <v>0</v>
      </c>
      <c r="H23" s="250"/>
      <c r="I23" s="251">
        <f>ROUND(E23*H23,2)</f>
        <v>0</v>
      </c>
      <c r="J23" s="250"/>
      <c r="K23" s="251">
        <f>ROUND(E23*J23,2)</f>
        <v>0</v>
      </c>
      <c r="L23" s="251">
        <v>21</v>
      </c>
      <c r="M23" s="251">
        <f>G23*(1+L23/100)</f>
        <v>0</v>
      </c>
      <c r="N23" s="252">
        <v>0</v>
      </c>
      <c r="O23" s="252">
        <f>ROUND(E23*N23,5)</f>
        <v>0</v>
      </c>
      <c r="P23" s="252">
        <v>0</v>
      </c>
      <c r="Q23" s="252">
        <f>ROUND(E23*P23,5)</f>
        <v>0</v>
      </c>
      <c r="R23" s="252"/>
      <c r="S23" s="252"/>
      <c r="T23" s="253">
        <v>0.2</v>
      </c>
      <c r="U23" s="252">
        <f>ROUND(E23*T23,2)</f>
        <v>1.98</v>
      </c>
      <c r="V23" s="254"/>
      <c r="W23" s="254"/>
      <c r="X23" s="254"/>
      <c r="Y23" s="254"/>
      <c r="Z23" s="254"/>
      <c r="AA23" s="254"/>
      <c r="AB23" s="254"/>
      <c r="AC23" s="254"/>
      <c r="AD23" s="254"/>
      <c r="AE23" s="254" t="s">
        <v>110</v>
      </c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</row>
    <row r="24" spans="1:60" outlineLevel="1">
      <c r="A24" s="245"/>
      <c r="B24" s="246"/>
      <c r="C24" s="285" t="s">
        <v>178</v>
      </c>
      <c r="D24" s="286"/>
      <c r="E24" s="287">
        <v>9.9</v>
      </c>
      <c r="F24" s="251"/>
      <c r="G24" s="251"/>
      <c r="H24" s="251"/>
      <c r="I24" s="251"/>
      <c r="J24" s="251"/>
      <c r="K24" s="251"/>
      <c r="L24" s="251"/>
      <c r="M24" s="251"/>
      <c r="N24" s="252"/>
      <c r="O24" s="252"/>
      <c r="P24" s="252"/>
      <c r="Q24" s="252"/>
      <c r="R24" s="252"/>
      <c r="S24" s="252"/>
      <c r="T24" s="253"/>
      <c r="U24" s="252"/>
      <c r="V24" s="254"/>
      <c r="W24" s="254"/>
      <c r="X24" s="254"/>
      <c r="Y24" s="254"/>
      <c r="Z24" s="254"/>
      <c r="AA24" s="254"/>
      <c r="AB24" s="254"/>
      <c r="AC24" s="254"/>
      <c r="AD24" s="254"/>
      <c r="AE24" s="254" t="s">
        <v>164</v>
      </c>
      <c r="AF24" s="254">
        <v>0</v>
      </c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</row>
    <row r="25" spans="1:60" outlineLevel="1">
      <c r="A25" s="245">
        <v>8</v>
      </c>
      <c r="B25" s="246" t="s">
        <v>179</v>
      </c>
      <c r="C25" s="247" t="s">
        <v>180</v>
      </c>
      <c r="D25" s="252" t="s">
        <v>162</v>
      </c>
      <c r="E25" s="249">
        <v>21.359000000000002</v>
      </c>
      <c r="F25" s="250"/>
      <c r="G25" s="251">
        <f>ROUND(E25*F25,2)</f>
        <v>0</v>
      </c>
      <c r="H25" s="250"/>
      <c r="I25" s="251">
        <f>ROUND(E25*H25,2)</f>
        <v>0</v>
      </c>
      <c r="J25" s="250"/>
      <c r="K25" s="251">
        <f>ROUND(E25*J25,2)</f>
        <v>0</v>
      </c>
      <c r="L25" s="251">
        <v>21</v>
      </c>
      <c r="M25" s="251">
        <f>G25*(1+L25/100)</f>
        <v>0</v>
      </c>
      <c r="N25" s="252">
        <v>0</v>
      </c>
      <c r="O25" s="252">
        <f>ROUND(E25*N25,5)</f>
        <v>0</v>
      </c>
      <c r="P25" s="252">
        <v>0</v>
      </c>
      <c r="Q25" s="252">
        <f>ROUND(E25*P25,5)</f>
        <v>0</v>
      </c>
      <c r="R25" s="252"/>
      <c r="S25" s="252"/>
      <c r="T25" s="253">
        <v>3.13</v>
      </c>
      <c r="U25" s="252">
        <f>ROUND(E25*T25,2)</f>
        <v>66.849999999999994</v>
      </c>
      <c r="V25" s="254"/>
      <c r="W25" s="254"/>
      <c r="X25" s="254"/>
      <c r="Y25" s="254"/>
      <c r="Z25" s="254"/>
      <c r="AA25" s="254"/>
      <c r="AB25" s="254"/>
      <c r="AC25" s="254"/>
      <c r="AD25" s="254"/>
      <c r="AE25" s="254" t="s">
        <v>110</v>
      </c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</row>
    <row r="26" spans="1:60" outlineLevel="1">
      <c r="A26" s="245"/>
      <c r="B26" s="246"/>
      <c r="C26" s="285" t="s">
        <v>181</v>
      </c>
      <c r="D26" s="286"/>
      <c r="E26" s="287">
        <v>14.256</v>
      </c>
      <c r="F26" s="251"/>
      <c r="G26" s="251"/>
      <c r="H26" s="251"/>
      <c r="I26" s="251"/>
      <c r="J26" s="251"/>
      <c r="K26" s="251"/>
      <c r="L26" s="251"/>
      <c r="M26" s="251"/>
      <c r="N26" s="252"/>
      <c r="O26" s="252"/>
      <c r="P26" s="252"/>
      <c r="Q26" s="252"/>
      <c r="R26" s="252"/>
      <c r="S26" s="252"/>
      <c r="T26" s="253"/>
      <c r="U26" s="252"/>
      <c r="V26" s="254"/>
      <c r="W26" s="254"/>
      <c r="X26" s="254"/>
      <c r="Y26" s="254"/>
      <c r="Z26" s="254"/>
      <c r="AA26" s="254"/>
      <c r="AB26" s="254"/>
      <c r="AC26" s="254"/>
      <c r="AD26" s="254"/>
      <c r="AE26" s="254" t="s">
        <v>164</v>
      </c>
      <c r="AF26" s="254">
        <v>0</v>
      </c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</row>
    <row r="27" spans="1:60" outlineLevel="1">
      <c r="A27" s="245"/>
      <c r="B27" s="246"/>
      <c r="C27" s="285" t="s">
        <v>182</v>
      </c>
      <c r="D27" s="286"/>
      <c r="E27" s="287">
        <v>2.2050000000000001</v>
      </c>
      <c r="F27" s="251"/>
      <c r="G27" s="251"/>
      <c r="H27" s="251"/>
      <c r="I27" s="251"/>
      <c r="J27" s="251"/>
      <c r="K27" s="251"/>
      <c r="L27" s="251"/>
      <c r="M27" s="251"/>
      <c r="N27" s="252"/>
      <c r="O27" s="252"/>
      <c r="P27" s="252"/>
      <c r="Q27" s="252"/>
      <c r="R27" s="252"/>
      <c r="S27" s="252"/>
      <c r="T27" s="253"/>
      <c r="U27" s="252"/>
      <c r="V27" s="254"/>
      <c r="W27" s="254"/>
      <c r="X27" s="254"/>
      <c r="Y27" s="254"/>
      <c r="Z27" s="254"/>
      <c r="AA27" s="254"/>
      <c r="AB27" s="254"/>
      <c r="AC27" s="254"/>
      <c r="AD27" s="254"/>
      <c r="AE27" s="254" t="s">
        <v>164</v>
      </c>
      <c r="AF27" s="254">
        <v>0</v>
      </c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</row>
    <row r="28" spans="1:60" outlineLevel="1">
      <c r="A28" s="245"/>
      <c r="B28" s="246"/>
      <c r="C28" s="285" t="s">
        <v>183</v>
      </c>
      <c r="D28" s="286"/>
      <c r="E28" s="287">
        <v>1.5</v>
      </c>
      <c r="F28" s="251"/>
      <c r="G28" s="251"/>
      <c r="H28" s="251"/>
      <c r="I28" s="251"/>
      <c r="J28" s="251"/>
      <c r="K28" s="251"/>
      <c r="L28" s="251"/>
      <c r="M28" s="251"/>
      <c r="N28" s="252"/>
      <c r="O28" s="252"/>
      <c r="P28" s="252"/>
      <c r="Q28" s="252"/>
      <c r="R28" s="252"/>
      <c r="S28" s="252"/>
      <c r="T28" s="253"/>
      <c r="U28" s="252"/>
      <c r="V28" s="254"/>
      <c r="W28" s="254"/>
      <c r="X28" s="254"/>
      <c r="Y28" s="254"/>
      <c r="Z28" s="254"/>
      <c r="AA28" s="254"/>
      <c r="AB28" s="254"/>
      <c r="AC28" s="254"/>
      <c r="AD28" s="254"/>
      <c r="AE28" s="254" t="s">
        <v>164</v>
      </c>
      <c r="AF28" s="254">
        <v>0</v>
      </c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</row>
    <row r="29" spans="1:60" outlineLevel="1">
      <c r="A29" s="245"/>
      <c r="B29" s="246"/>
      <c r="C29" s="285" t="s">
        <v>184</v>
      </c>
      <c r="D29" s="286"/>
      <c r="E29" s="287">
        <v>2.8159999999999998</v>
      </c>
      <c r="F29" s="251"/>
      <c r="G29" s="251"/>
      <c r="H29" s="251"/>
      <c r="I29" s="251"/>
      <c r="J29" s="251"/>
      <c r="K29" s="251"/>
      <c r="L29" s="251"/>
      <c r="M29" s="251"/>
      <c r="N29" s="252"/>
      <c r="O29" s="252"/>
      <c r="P29" s="252"/>
      <c r="Q29" s="252"/>
      <c r="R29" s="252"/>
      <c r="S29" s="252"/>
      <c r="T29" s="253"/>
      <c r="U29" s="252"/>
      <c r="V29" s="254"/>
      <c r="W29" s="254"/>
      <c r="X29" s="254"/>
      <c r="Y29" s="254"/>
      <c r="Z29" s="254"/>
      <c r="AA29" s="254"/>
      <c r="AB29" s="254"/>
      <c r="AC29" s="254"/>
      <c r="AD29" s="254"/>
      <c r="AE29" s="254" t="s">
        <v>164</v>
      </c>
      <c r="AF29" s="254">
        <v>0</v>
      </c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</row>
    <row r="30" spans="1:60" outlineLevel="1">
      <c r="A30" s="245"/>
      <c r="B30" s="246"/>
      <c r="C30" s="285" t="s">
        <v>185</v>
      </c>
      <c r="D30" s="286"/>
      <c r="E30" s="287">
        <v>0.36</v>
      </c>
      <c r="F30" s="251"/>
      <c r="G30" s="251"/>
      <c r="H30" s="251"/>
      <c r="I30" s="251"/>
      <c r="J30" s="251"/>
      <c r="K30" s="251"/>
      <c r="L30" s="251"/>
      <c r="M30" s="251"/>
      <c r="N30" s="252"/>
      <c r="O30" s="252"/>
      <c r="P30" s="252"/>
      <c r="Q30" s="252"/>
      <c r="R30" s="252"/>
      <c r="S30" s="252"/>
      <c r="T30" s="253"/>
      <c r="U30" s="252"/>
      <c r="V30" s="254"/>
      <c r="W30" s="254"/>
      <c r="X30" s="254"/>
      <c r="Y30" s="254"/>
      <c r="Z30" s="254"/>
      <c r="AA30" s="254"/>
      <c r="AB30" s="254"/>
      <c r="AC30" s="254"/>
      <c r="AD30" s="254"/>
      <c r="AE30" s="254" t="s">
        <v>164</v>
      </c>
      <c r="AF30" s="254">
        <v>0</v>
      </c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</row>
    <row r="31" spans="1:60" outlineLevel="1">
      <c r="A31" s="245"/>
      <c r="B31" s="246"/>
      <c r="C31" s="285" t="s">
        <v>186</v>
      </c>
      <c r="D31" s="286"/>
      <c r="E31" s="287">
        <v>0.16200000000000001</v>
      </c>
      <c r="F31" s="251"/>
      <c r="G31" s="251"/>
      <c r="H31" s="251"/>
      <c r="I31" s="251"/>
      <c r="J31" s="251"/>
      <c r="K31" s="251"/>
      <c r="L31" s="251"/>
      <c r="M31" s="251"/>
      <c r="N31" s="252"/>
      <c r="O31" s="252"/>
      <c r="P31" s="252"/>
      <c r="Q31" s="252"/>
      <c r="R31" s="252"/>
      <c r="S31" s="252"/>
      <c r="T31" s="253"/>
      <c r="U31" s="252"/>
      <c r="V31" s="254"/>
      <c r="W31" s="254"/>
      <c r="X31" s="254"/>
      <c r="Y31" s="254"/>
      <c r="Z31" s="254"/>
      <c r="AA31" s="254"/>
      <c r="AB31" s="254"/>
      <c r="AC31" s="254"/>
      <c r="AD31" s="254"/>
      <c r="AE31" s="254" t="s">
        <v>164</v>
      </c>
      <c r="AF31" s="254">
        <v>0</v>
      </c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</row>
    <row r="32" spans="1:60" outlineLevel="1">
      <c r="A32" s="245"/>
      <c r="B32" s="246"/>
      <c r="C32" s="285" t="s">
        <v>187</v>
      </c>
      <c r="D32" s="286"/>
      <c r="E32" s="287">
        <v>0.06</v>
      </c>
      <c r="F32" s="251"/>
      <c r="G32" s="251"/>
      <c r="H32" s="251"/>
      <c r="I32" s="251"/>
      <c r="J32" s="251"/>
      <c r="K32" s="251"/>
      <c r="L32" s="251"/>
      <c r="M32" s="251"/>
      <c r="N32" s="252"/>
      <c r="O32" s="252"/>
      <c r="P32" s="252"/>
      <c r="Q32" s="252"/>
      <c r="R32" s="252"/>
      <c r="S32" s="252"/>
      <c r="T32" s="253"/>
      <c r="U32" s="252"/>
      <c r="V32" s="254"/>
      <c r="W32" s="254"/>
      <c r="X32" s="254"/>
      <c r="Y32" s="254"/>
      <c r="Z32" s="254"/>
      <c r="AA32" s="254"/>
      <c r="AB32" s="254"/>
      <c r="AC32" s="254"/>
      <c r="AD32" s="254"/>
      <c r="AE32" s="254" t="s">
        <v>164</v>
      </c>
      <c r="AF32" s="254">
        <v>0</v>
      </c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</row>
    <row r="33" spans="1:60" outlineLevel="1">
      <c r="A33" s="245">
        <v>9</v>
      </c>
      <c r="B33" s="246" t="s">
        <v>188</v>
      </c>
      <c r="C33" s="247" t="s">
        <v>189</v>
      </c>
      <c r="D33" s="252" t="s">
        <v>190</v>
      </c>
      <c r="E33" s="249">
        <v>18</v>
      </c>
      <c r="F33" s="250"/>
      <c r="G33" s="251">
        <f>ROUND(E33*F33,2)</f>
        <v>0</v>
      </c>
      <c r="H33" s="250"/>
      <c r="I33" s="251">
        <f>ROUND(E33*H33,2)</f>
        <v>0</v>
      </c>
      <c r="J33" s="250"/>
      <c r="K33" s="251">
        <f>ROUND(E33*J33,2)</f>
        <v>0</v>
      </c>
      <c r="L33" s="251">
        <v>21</v>
      </c>
      <c r="M33" s="251">
        <f>G33*(1+L33/100)</f>
        <v>0</v>
      </c>
      <c r="N33" s="252">
        <v>9.8999999999999999E-4</v>
      </c>
      <c r="O33" s="252">
        <f>ROUND(E33*N33,5)</f>
        <v>1.7819999999999999E-2</v>
      </c>
      <c r="P33" s="252">
        <v>0</v>
      </c>
      <c r="Q33" s="252">
        <f>ROUND(E33*P33,5)</f>
        <v>0</v>
      </c>
      <c r="R33" s="252"/>
      <c r="S33" s="252"/>
      <c r="T33" s="253">
        <v>0.23599999999999999</v>
      </c>
      <c r="U33" s="252">
        <f>ROUND(E33*T33,2)</f>
        <v>4.25</v>
      </c>
      <c r="V33" s="254"/>
      <c r="W33" s="254"/>
      <c r="X33" s="254"/>
      <c r="Y33" s="254"/>
      <c r="Z33" s="254"/>
      <c r="AA33" s="254"/>
      <c r="AB33" s="254"/>
      <c r="AC33" s="254"/>
      <c r="AD33" s="254"/>
      <c r="AE33" s="254" t="s">
        <v>110</v>
      </c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</row>
    <row r="34" spans="1:60" outlineLevel="1">
      <c r="A34" s="245"/>
      <c r="B34" s="246"/>
      <c r="C34" s="285" t="s">
        <v>191</v>
      </c>
      <c r="D34" s="286"/>
      <c r="E34" s="287">
        <v>18</v>
      </c>
      <c r="F34" s="251"/>
      <c r="G34" s="251"/>
      <c r="H34" s="251"/>
      <c r="I34" s="251"/>
      <c r="J34" s="251"/>
      <c r="K34" s="251"/>
      <c r="L34" s="251"/>
      <c r="M34" s="251"/>
      <c r="N34" s="252"/>
      <c r="O34" s="252"/>
      <c r="P34" s="252"/>
      <c r="Q34" s="252"/>
      <c r="R34" s="252"/>
      <c r="S34" s="252"/>
      <c r="T34" s="253"/>
      <c r="U34" s="252"/>
      <c r="V34" s="254"/>
      <c r="W34" s="254"/>
      <c r="X34" s="254"/>
      <c r="Y34" s="254"/>
      <c r="Z34" s="254"/>
      <c r="AA34" s="254"/>
      <c r="AB34" s="254"/>
      <c r="AC34" s="254"/>
      <c r="AD34" s="254"/>
      <c r="AE34" s="254" t="s">
        <v>164</v>
      </c>
      <c r="AF34" s="254">
        <v>0</v>
      </c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</row>
    <row r="35" spans="1:60" outlineLevel="1">
      <c r="A35" s="245">
        <v>10</v>
      </c>
      <c r="B35" s="246" t="s">
        <v>192</v>
      </c>
      <c r="C35" s="247" t="s">
        <v>193</v>
      </c>
      <c r="D35" s="252" t="s">
        <v>190</v>
      </c>
      <c r="E35" s="249">
        <v>18</v>
      </c>
      <c r="F35" s="250"/>
      <c r="G35" s="251">
        <f>ROUND(E35*F35,2)</f>
        <v>0</v>
      </c>
      <c r="H35" s="250"/>
      <c r="I35" s="251">
        <f>ROUND(E35*H35,2)</f>
        <v>0</v>
      </c>
      <c r="J35" s="250"/>
      <c r="K35" s="251">
        <f>ROUND(E35*J35,2)</f>
        <v>0</v>
      </c>
      <c r="L35" s="251">
        <v>21</v>
      </c>
      <c r="M35" s="251">
        <f>G35*(1+L35/100)</f>
        <v>0</v>
      </c>
      <c r="N35" s="252">
        <v>0</v>
      </c>
      <c r="O35" s="252">
        <f>ROUND(E35*N35,5)</f>
        <v>0</v>
      </c>
      <c r="P35" s="252">
        <v>0</v>
      </c>
      <c r="Q35" s="252">
        <f>ROUND(E35*P35,5)</f>
        <v>0</v>
      </c>
      <c r="R35" s="252"/>
      <c r="S35" s="252"/>
      <c r="T35" s="253">
        <v>7.0000000000000007E-2</v>
      </c>
      <c r="U35" s="252">
        <f>ROUND(E35*T35,2)</f>
        <v>1.26</v>
      </c>
      <c r="V35" s="254"/>
      <c r="W35" s="254"/>
      <c r="X35" s="254"/>
      <c r="Y35" s="254"/>
      <c r="Z35" s="254"/>
      <c r="AA35" s="254"/>
      <c r="AB35" s="254"/>
      <c r="AC35" s="254"/>
      <c r="AD35" s="254"/>
      <c r="AE35" s="254" t="s">
        <v>110</v>
      </c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</row>
    <row r="36" spans="1:60" outlineLevel="1">
      <c r="A36" s="245"/>
      <c r="B36" s="246"/>
      <c r="C36" s="285" t="s">
        <v>191</v>
      </c>
      <c r="D36" s="286"/>
      <c r="E36" s="287">
        <v>18</v>
      </c>
      <c r="F36" s="251"/>
      <c r="G36" s="251"/>
      <c r="H36" s="251"/>
      <c r="I36" s="251"/>
      <c r="J36" s="251"/>
      <c r="K36" s="251"/>
      <c r="L36" s="251"/>
      <c r="M36" s="251"/>
      <c r="N36" s="252"/>
      <c r="O36" s="252"/>
      <c r="P36" s="252"/>
      <c r="Q36" s="252"/>
      <c r="R36" s="252"/>
      <c r="S36" s="252"/>
      <c r="T36" s="253"/>
      <c r="U36" s="252"/>
      <c r="V36" s="254"/>
      <c r="W36" s="254"/>
      <c r="X36" s="254"/>
      <c r="Y36" s="254"/>
      <c r="Z36" s="254"/>
      <c r="AA36" s="254"/>
      <c r="AB36" s="254"/>
      <c r="AC36" s="254"/>
      <c r="AD36" s="254"/>
      <c r="AE36" s="254" t="s">
        <v>164</v>
      </c>
      <c r="AF36" s="254">
        <v>0</v>
      </c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</row>
    <row r="37" spans="1:60" outlineLevel="1">
      <c r="A37" s="245">
        <v>11</v>
      </c>
      <c r="B37" s="246" t="s">
        <v>170</v>
      </c>
      <c r="C37" s="247" t="s">
        <v>171</v>
      </c>
      <c r="D37" s="252" t="s">
        <v>162</v>
      </c>
      <c r="E37" s="249">
        <v>5</v>
      </c>
      <c r="F37" s="250"/>
      <c r="G37" s="251">
        <f>ROUND(E37*F37,2)</f>
        <v>0</v>
      </c>
      <c r="H37" s="250"/>
      <c r="I37" s="251">
        <f>ROUND(E37*H37,2)</f>
        <v>0</v>
      </c>
      <c r="J37" s="250"/>
      <c r="K37" s="251">
        <f>ROUND(E37*J37,2)</f>
        <v>0</v>
      </c>
      <c r="L37" s="251">
        <v>21</v>
      </c>
      <c r="M37" s="251">
        <f>G37*(1+L37/100)</f>
        <v>0</v>
      </c>
      <c r="N37" s="252">
        <v>0</v>
      </c>
      <c r="O37" s="252">
        <f>ROUND(E37*N37,5)</f>
        <v>0</v>
      </c>
      <c r="P37" s="252">
        <v>0</v>
      </c>
      <c r="Q37" s="252">
        <f>ROUND(E37*P37,5)</f>
        <v>0</v>
      </c>
      <c r="R37" s="252"/>
      <c r="S37" s="252"/>
      <c r="T37" s="253">
        <v>0.05</v>
      </c>
      <c r="U37" s="252">
        <f>ROUND(E37*T37,2)</f>
        <v>0.25</v>
      </c>
      <c r="V37" s="254"/>
      <c r="W37" s="254"/>
      <c r="X37" s="254"/>
      <c r="Y37" s="254"/>
      <c r="Z37" s="254"/>
      <c r="AA37" s="254"/>
      <c r="AB37" s="254"/>
      <c r="AC37" s="254"/>
      <c r="AD37" s="254"/>
      <c r="AE37" s="254" t="s">
        <v>110</v>
      </c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</row>
    <row r="38" spans="1:60" outlineLevel="1">
      <c r="A38" s="245"/>
      <c r="B38" s="246"/>
      <c r="C38" s="285" t="s">
        <v>194</v>
      </c>
      <c r="D38" s="286"/>
      <c r="E38" s="287">
        <v>5</v>
      </c>
      <c r="F38" s="251"/>
      <c r="G38" s="251"/>
      <c r="H38" s="251"/>
      <c r="I38" s="251"/>
      <c r="J38" s="251"/>
      <c r="K38" s="251"/>
      <c r="L38" s="251"/>
      <c r="M38" s="251"/>
      <c r="N38" s="252"/>
      <c r="O38" s="252"/>
      <c r="P38" s="252"/>
      <c r="Q38" s="252"/>
      <c r="R38" s="252"/>
      <c r="S38" s="252"/>
      <c r="T38" s="253"/>
      <c r="U38" s="252"/>
      <c r="V38" s="254"/>
      <c r="W38" s="254"/>
      <c r="X38" s="254"/>
      <c r="Y38" s="254"/>
      <c r="Z38" s="254"/>
      <c r="AA38" s="254"/>
      <c r="AB38" s="254"/>
      <c r="AC38" s="254"/>
      <c r="AD38" s="254"/>
      <c r="AE38" s="254" t="s">
        <v>164</v>
      </c>
      <c r="AF38" s="254">
        <v>0</v>
      </c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</row>
    <row r="39" spans="1:60" outlineLevel="1">
      <c r="A39" s="245">
        <v>12</v>
      </c>
      <c r="B39" s="246" t="s">
        <v>195</v>
      </c>
      <c r="C39" s="247" t="s">
        <v>196</v>
      </c>
      <c r="D39" s="252" t="s">
        <v>162</v>
      </c>
      <c r="E39" s="249">
        <v>5.5</v>
      </c>
      <c r="F39" s="250"/>
      <c r="G39" s="251">
        <f>ROUND(E39*F39,2)</f>
        <v>0</v>
      </c>
      <c r="H39" s="250"/>
      <c r="I39" s="251">
        <f>ROUND(E39*H39,2)</f>
        <v>0</v>
      </c>
      <c r="J39" s="250"/>
      <c r="K39" s="251">
        <f>ROUND(E39*J39,2)</f>
        <v>0</v>
      </c>
      <c r="L39" s="251">
        <v>21</v>
      </c>
      <c r="M39" s="251">
        <f>G39*(1+L39/100)</f>
        <v>0</v>
      </c>
      <c r="N39" s="252">
        <v>0</v>
      </c>
      <c r="O39" s="252">
        <f>ROUND(E39*N39,5)</f>
        <v>0</v>
      </c>
      <c r="P39" s="252">
        <v>0</v>
      </c>
      <c r="Q39" s="252">
        <f>ROUND(E39*P39,5)</f>
        <v>0</v>
      </c>
      <c r="R39" s="252"/>
      <c r="S39" s="252"/>
      <c r="T39" s="253">
        <v>0.20200000000000001</v>
      </c>
      <c r="U39" s="252">
        <f>ROUND(E39*T39,2)</f>
        <v>1.1100000000000001</v>
      </c>
      <c r="V39" s="254"/>
      <c r="W39" s="254"/>
      <c r="X39" s="254"/>
      <c r="Y39" s="254"/>
      <c r="Z39" s="254"/>
      <c r="AA39" s="254"/>
      <c r="AB39" s="254"/>
      <c r="AC39" s="254"/>
      <c r="AD39" s="254"/>
      <c r="AE39" s="254" t="s">
        <v>110</v>
      </c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</row>
    <row r="40" spans="1:60" outlineLevel="1">
      <c r="A40" s="245"/>
      <c r="B40" s="246"/>
      <c r="C40" s="285" t="s">
        <v>197</v>
      </c>
      <c r="D40" s="286"/>
      <c r="E40" s="287">
        <v>5.5</v>
      </c>
      <c r="F40" s="251"/>
      <c r="G40" s="251"/>
      <c r="H40" s="251"/>
      <c r="I40" s="251"/>
      <c r="J40" s="251"/>
      <c r="K40" s="251"/>
      <c r="L40" s="251"/>
      <c r="M40" s="251"/>
      <c r="N40" s="252"/>
      <c r="O40" s="252"/>
      <c r="P40" s="252"/>
      <c r="Q40" s="252"/>
      <c r="R40" s="252"/>
      <c r="S40" s="252"/>
      <c r="T40" s="253"/>
      <c r="U40" s="252"/>
      <c r="V40" s="254"/>
      <c r="W40" s="254"/>
      <c r="X40" s="254"/>
      <c r="Y40" s="254"/>
      <c r="Z40" s="254"/>
      <c r="AA40" s="254"/>
      <c r="AB40" s="254"/>
      <c r="AC40" s="254"/>
      <c r="AD40" s="254"/>
      <c r="AE40" s="254" t="s">
        <v>164</v>
      </c>
      <c r="AF40" s="254">
        <v>0</v>
      </c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</row>
    <row r="41" spans="1:60" ht="22.5" outlineLevel="1">
      <c r="A41" s="245">
        <v>13</v>
      </c>
      <c r="B41" s="246" t="s">
        <v>198</v>
      </c>
      <c r="C41" s="247" t="s">
        <v>199</v>
      </c>
      <c r="D41" s="252" t="s">
        <v>162</v>
      </c>
      <c r="E41" s="249">
        <v>194.32</v>
      </c>
      <c r="F41" s="250"/>
      <c r="G41" s="251">
        <f>ROUND(E41*F41,2)</f>
        <v>0</v>
      </c>
      <c r="H41" s="250"/>
      <c r="I41" s="251">
        <f>ROUND(E41*H41,2)</f>
        <v>0</v>
      </c>
      <c r="J41" s="250"/>
      <c r="K41" s="251">
        <f>ROUND(E41*J41,2)</f>
        <v>0</v>
      </c>
      <c r="L41" s="251">
        <v>21</v>
      </c>
      <c r="M41" s="251">
        <f>G41*(1+L41/100)</f>
        <v>0</v>
      </c>
      <c r="N41" s="252">
        <v>0</v>
      </c>
      <c r="O41" s="252">
        <f>ROUND(E41*N41,5)</f>
        <v>0</v>
      </c>
      <c r="P41" s="252">
        <v>0</v>
      </c>
      <c r="Q41" s="252">
        <f>ROUND(E41*P41,5)</f>
        <v>0</v>
      </c>
      <c r="R41" s="252"/>
      <c r="S41" s="252"/>
      <c r="T41" s="253">
        <v>0.01</v>
      </c>
      <c r="U41" s="252">
        <f>ROUND(E41*T41,2)</f>
        <v>1.94</v>
      </c>
      <c r="V41" s="254"/>
      <c r="W41" s="254"/>
      <c r="X41" s="254"/>
      <c r="Y41" s="254"/>
      <c r="Z41" s="254"/>
      <c r="AA41" s="254"/>
      <c r="AB41" s="254"/>
      <c r="AC41" s="254"/>
      <c r="AD41" s="254"/>
      <c r="AE41" s="254" t="s">
        <v>110</v>
      </c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</row>
    <row r="42" spans="1:60" outlineLevel="1">
      <c r="A42" s="245"/>
      <c r="B42" s="246"/>
      <c r="C42" s="285" t="s">
        <v>200</v>
      </c>
      <c r="D42" s="286"/>
      <c r="E42" s="287">
        <v>194.32</v>
      </c>
      <c r="F42" s="251"/>
      <c r="G42" s="251"/>
      <c r="H42" s="251"/>
      <c r="I42" s="251"/>
      <c r="J42" s="251"/>
      <c r="K42" s="251"/>
      <c r="L42" s="251"/>
      <c r="M42" s="251"/>
      <c r="N42" s="252"/>
      <c r="O42" s="252"/>
      <c r="P42" s="252"/>
      <c r="Q42" s="252"/>
      <c r="R42" s="252"/>
      <c r="S42" s="252"/>
      <c r="T42" s="253"/>
      <c r="U42" s="252"/>
      <c r="V42" s="254"/>
      <c r="W42" s="254"/>
      <c r="X42" s="254"/>
      <c r="Y42" s="254"/>
      <c r="Z42" s="254"/>
      <c r="AA42" s="254"/>
      <c r="AB42" s="254"/>
      <c r="AC42" s="254"/>
      <c r="AD42" s="254"/>
      <c r="AE42" s="254" t="s">
        <v>164</v>
      </c>
      <c r="AF42" s="254">
        <v>0</v>
      </c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</row>
    <row r="43" spans="1:60" outlineLevel="1">
      <c r="A43" s="245">
        <v>14</v>
      </c>
      <c r="B43" s="246" t="s">
        <v>201</v>
      </c>
      <c r="C43" s="247" t="s">
        <v>202</v>
      </c>
      <c r="D43" s="252" t="s">
        <v>162</v>
      </c>
      <c r="E43" s="249">
        <v>971.6</v>
      </c>
      <c r="F43" s="250"/>
      <c r="G43" s="251">
        <f>ROUND(E43*F43,2)</f>
        <v>0</v>
      </c>
      <c r="H43" s="250"/>
      <c r="I43" s="251">
        <f>ROUND(E43*H43,2)</f>
        <v>0</v>
      </c>
      <c r="J43" s="250"/>
      <c r="K43" s="251">
        <f>ROUND(E43*J43,2)</f>
        <v>0</v>
      </c>
      <c r="L43" s="251">
        <v>21</v>
      </c>
      <c r="M43" s="251">
        <f>G43*(1+L43/100)</f>
        <v>0</v>
      </c>
      <c r="N43" s="252">
        <v>0</v>
      </c>
      <c r="O43" s="252">
        <f>ROUND(E43*N43,5)</f>
        <v>0</v>
      </c>
      <c r="P43" s="252">
        <v>0</v>
      </c>
      <c r="Q43" s="252">
        <f>ROUND(E43*P43,5)</f>
        <v>0</v>
      </c>
      <c r="R43" s="252"/>
      <c r="S43" s="252"/>
      <c r="T43" s="253">
        <v>0</v>
      </c>
      <c r="U43" s="252">
        <f>ROUND(E43*T43,2)</f>
        <v>0</v>
      </c>
      <c r="V43" s="254"/>
      <c r="W43" s="254"/>
      <c r="X43" s="254"/>
      <c r="Y43" s="254"/>
      <c r="Z43" s="254"/>
      <c r="AA43" s="254"/>
      <c r="AB43" s="254"/>
      <c r="AC43" s="254"/>
      <c r="AD43" s="254"/>
      <c r="AE43" s="254" t="s">
        <v>110</v>
      </c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</row>
    <row r="44" spans="1:60" outlineLevel="1">
      <c r="A44" s="245"/>
      <c r="B44" s="246"/>
      <c r="C44" s="285" t="s">
        <v>203</v>
      </c>
      <c r="D44" s="286"/>
      <c r="E44" s="287">
        <v>971.6</v>
      </c>
      <c r="F44" s="251"/>
      <c r="G44" s="251"/>
      <c r="H44" s="251"/>
      <c r="I44" s="251"/>
      <c r="J44" s="251"/>
      <c r="K44" s="251"/>
      <c r="L44" s="251"/>
      <c r="M44" s="251"/>
      <c r="N44" s="252"/>
      <c r="O44" s="252"/>
      <c r="P44" s="252"/>
      <c r="Q44" s="252"/>
      <c r="R44" s="252"/>
      <c r="S44" s="252"/>
      <c r="T44" s="253"/>
      <c r="U44" s="252"/>
      <c r="V44" s="254"/>
      <c r="W44" s="254"/>
      <c r="X44" s="254"/>
      <c r="Y44" s="254"/>
      <c r="Z44" s="254"/>
      <c r="AA44" s="254"/>
      <c r="AB44" s="254"/>
      <c r="AC44" s="254"/>
      <c r="AD44" s="254"/>
      <c r="AE44" s="254" t="s">
        <v>164</v>
      </c>
      <c r="AF44" s="254">
        <v>0</v>
      </c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</row>
    <row r="45" spans="1:60" outlineLevel="1">
      <c r="A45" s="245">
        <v>15</v>
      </c>
      <c r="B45" s="246" t="s">
        <v>204</v>
      </c>
      <c r="C45" s="247" t="s">
        <v>205</v>
      </c>
      <c r="D45" s="252" t="s">
        <v>162</v>
      </c>
      <c r="E45" s="249">
        <v>133.41999999999999</v>
      </c>
      <c r="F45" s="250"/>
      <c r="G45" s="251">
        <f>ROUND(E45*F45,2)</f>
        <v>0</v>
      </c>
      <c r="H45" s="250"/>
      <c r="I45" s="251">
        <f>ROUND(E45*H45,2)</f>
        <v>0</v>
      </c>
      <c r="J45" s="250"/>
      <c r="K45" s="251">
        <f>ROUND(E45*J45,2)</f>
        <v>0</v>
      </c>
      <c r="L45" s="251">
        <v>21</v>
      </c>
      <c r="M45" s="251">
        <f>G45*(1+L45/100)</f>
        <v>0</v>
      </c>
      <c r="N45" s="252">
        <v>0</v>
      </c>
      <c r="O45" s="252">
        <f>ROUND(E45*N45,5)</f>
        <v>0</v>
      </c>
      <c r="P45" s="252">
        <v>0</v>
      </c>
      <c r="Q45" s="252">
        <f>ROUND(E45*P45,5)</f>
        <v>0</v>
      </c>
      <c r="R45" s="252"/>
      <c r="S45" s="252"/>
      <c r="T45" s="253">
        <v>0</v>
      </c>
      <c r="U45" s="252">
        <f>ROUND(E45*T45,2)</f>
        <v>0</v>
      </c>
      <c r="V45" s="254"/>
      <c r="W45" s="254"/>
      <c r="X45" s="254"/>
      <c r="Y45" s="254"/>
      <c r="Z45" s="254"/>
      <c r="AA45" s="254"/>
      <c r="AB45" s="254"/>
      <c r="AC45" s="254"/>
      <c r="AD45" s="254"/>
      <c r="AE45" s="254" t="s">
        <v>110</v>
      </c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</row>
    <row r="46" spans="1:60" outlineLevel="1">
      <c r="A46" s="245"/>
      <c r="B46" s="246"/>
      <c r="C46" s="285" t="s">
        <v>206</v>
      </c>
      <c r="D46" s="286"/>
      <c r="E46" s="287">
        <v>133.41999999999999</v>
      </c>
      <c r="F46" s="251"/>
      <c r="G46" s="251"/>
      <c r="H46" s="251"/>
      <c r="I46" s="251"/>
      <c r="J46" s="251"/>
      <c r="K46" s="251"/>
      <c r="L46" s="251"/>
      <c r="M46" s="251"/>
      <c r="N46" s="252"/>
      <c r="O46" s="252"/>
      <c r="P46" s="252"/>
      <c r="Q46" s="252"/>
      <c r="R46" s="252"/>
      <c r="S46" s="252"/>
      <c r="T46" s="253"/>
      <c r="U46" s="252"/>
      <c r="V46" s="254"/>
      <c r="W46" s="254"/>
      <c r="X46" s="254"/>
      <c r="Y46" s="254"/>
      <c r="Z46" s="254"/>
      <c r="AA46" s="254"/>
      <c r="AB46" s="254"/>
      <c r="AC46" s="254"/>
      <c r="AD46" s="254"/>
      <c r="AE46" s="254" t="s">
        <v>164</v>
      </c>
      <c r="AF46" s="254">
        <v>0</v>
      </c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</row>
    <row r="47" spans="1:60" outlineLevel="1">
      <c r="A47" s="245">
        <v>16</v>
      </c>
      <c r="B47" s="246" t="s">
        <v>207</v>
      </c>
      <c r="C47" s="247" t="s">
        <v>208</v>
      </c>
      <c r="D47" s="252" t="s">
        <v>162</v>
      </c>
      <c r="E47" s="249">
        <v>60.9</v>
      </c>
      <c r="F47" s="250"/>
      <c r="G47" s="251">
        <f>ROUND(E47*F47,2)</f>
        <v>0</v>
      </c>
      <c r="H47" s="250"/>
      <c r="I47" s="251">
        <f>ROUND(E47*H47,2)</f>
        <v>0</v>
      </c>
      <c r="J47" s="250"/>
      <c r="K47" s="251">
        <f>ROUND(E47*J47,2)</f>
        <v>0</v>
      </c>
      <c r="L47" s="251">
        <v>21</v>
      </c>
      <c r="M47" s="251">
        <f>G47*(1+L47/100)</f>
        <v>0</v>
      </c>
      <c r="N47" s="252">
        <v>0</v>
      </c>
      <c r="O47" s="252">
        <f>ROUND(E47*N47,5)</f>
        <v>0</v>
      </c>
      <c r="P47" s="252">
        <v>0</v>
      </c>
      <c r="Q47" s="252">
        <f>ROUND(E47*P47,5)</f>
        <v>0</v>
      </c>
      <c r="R47" s="252"/>
      <c r="S47" s="252"/>
      <c r="T47" s="253">
        <v>0</v>
      </c>
      <c r="U47" s="252">
        <f>ROUND(E47*T47,2)</f>
        <v>0</v>
      </c>
      <c r="V47" s="254"/>
      <c r="W47" s="254"/>
      <c r="X47" s="254"/>
      <c r="Y47" s="254"/>
      <c r="Z47" s="254"/>
      <c r="AA47" s="254"/>
      <c r="AB47" s="254"/>
      <c r="AC47" s="254"/>
      <c r="AD47" s="254"/>
      <c r="AE47" s="254" t="s">
        <v>110</v>
      </c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</row>
    <row r="48" spans="1:60" outlineLevel="1">
      <c r="A48" s="245"/>
      <c r="B48" s="246"/>
      <c r="C48" s="285" t="s">
        <v>209</v>
      </c>
      <c r="D48" s="286"/>
      <c r="E48" s="287">
        <v>60.9</v>
      </c>
      <c r="F48" s="251"/>
      <c r="G48" s="251"/>
      <c r="H48" s="251"/>
      <c r="I48" s="251"/>
      <c r="J48" s="251"/>
      <c r="K48" s="251"/>
      <c r="L48" s="251"/>
      <c r="M48" s="251"/>
      <c r="N48" s="252"/>
      <c r="O48" s="252"/>
      <c r="P48" s="252"/>
      <c r="Q48" s="252"/>
      <c r="R48" s="252"/>
      <c r="S48" s="252"/>
      <c r="T48" s="253"/>
      <c r="U48" s="252"/>
      <c r="V48" s="254"/>
      <c r="W48" s="254"/>
      <c r="X48" s="254"/>
      <c r="Y48" s="254"/>
      <c r="Z48" s="254"/>
      <c r="AA48" s="254"/>
      <c r="AB48" s="254"/>
      <c r="AC48" s="254"/>
      <c r="AD48" s="254"/>
      <c r="AE48" s="254" t="s">
        <v>164</v>
      </c>
      <c r="AF48" s="254">
        <v>0</v>
      </c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</row>
    <row r="49" spans="1:60" outlineLevel="1">
      <c r="A49" s="245">
        <v>17</v>
      </c>
      <c r="B49" s="246" t="s">
        <v>210</v>
      </c>
      <c r="C49" s="247" t="s">
        <v>211</v>
      </c>
      <c r="D49" s="252" t="s">
        <v>190</v>
      </c>
      <c r="E49" s="249">
        <v>829</v>
      </c>
      <c r="F49" s="250"/>
      <c r="G49" s="251">
        <f>ROUND(E49*F49,2)</f>
        <v>0</v>
      </c>
      <c r="H49" s="250"/>
      <c r="I49" s="251">
        <f>ROUND(E49*H49,2)</f>
        <v>0</v>
      </c>
      <c r="J49" s="250"/>
      <c r="K49" s="251">
        <f>ROUND(E49*J49,2)</f>
        <v>0</v>
      </c>
      <c r="L49" s="251">
        <v>21</v>
      </c>
      <c r="M49" s="251">
        <f>G49*(1+L49/100)</f>
        <v>0</v>
      </c>
      <c r="N49" s="252">
        <v>0</v>
      </c>
      <c r="O49" s="252">
        <f>ROUND(E49*N49,5)</f>
        <v>0</v>
      </c>
      <c r="P49" s="252">
        <v>0</v>
      </c>
      <c r="Q49" s="252">
        <f>ROUND(E49*P49,5)</f>
        <v>0</v>
      </c>
      <c r="R49" s="252"/>
      <c r="S49" s="252"/>
      <c r="T49" s="253">
        <v>1.7999999999999999E-2</v>
      </c>
      <c r="U49" s="252">
        <f>ROUND(E49*T49,2)</f>
        <v>14.92</v>
      </c>
      <c r="V49" s="254"/>
      <c r="W49" s="254"/>
      <c r="X49" s="254"/>
      <c r="Y49" s="254"/>
      <c r="Z49" s="254"/>
      <c r="AA49" s="254"/>
      <c r="AB49" s="254"/>
      <c r="AC49" s="254"/>
      <c r="AD49" s="254"/>
      <c r="AE49" s="254" t="s">
        <v>110</v>
      </c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</row>
    <row r="50" spans="1:60" outlineLevel="1">
      <c r="A50" s="245"/>
      <c r="B50" s="246"/>
      <c r="C50" s="285" t="s">
        <v>212</v>
      </c>
      <c r="D50" s="286"/>
      <c r="E50" s="287">
        <v>829</v>
      </c>
      <c r="F50" s="251"/>
      <c r="G50" s="251"/>
      <c r="H50" s="251"/>
      <c r="I50" s="251"/>
      <c r="J50" s="251"/>
      <c r="K50" s="251"/>
      <c r="L50" s="251"/>
      <c r="M50" s="251"/>
      <c r="N50" s="252"/>
      <c r="O50" s="252"/>
      <c r="P50" s="252"/>
      <c r="Q50" s="252"/>
      <c r="R50" s="252"/>
      <c r="S50" s="252"/>
      <c r="T50" s="253"/>
      <c r="U50" s="252"/>
      <c r="V50" s="254"/>
      <c r="W50" s="254"/>
      <c r="X50" s="254"/>
      <c r="Y50" s="254"/>
      <c r="Z50" s="254"/>
      <c r="AA50" s="254"/>
      <c r="AB50" s="254"/>
      <c r="AC50" s="254"/>
      <c r="AD50" s="254"/>
      <c r="AE50" s="254" t="s">
        <v>164</v>
      </c>
      <c r="AF50" s="254">
        <v>0</v>
      </c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</row>
    <row r="51" spans="1:60">
      <c r="A51" s="255" t="s">
        <v>105</v>
      </c>
      <c r="B51" s="256" t="s">
        <v>130</v>
      </c>
      <c r="C51" s="257" t="s">
        <v>131</v>
      </c>
      <c r="D51" s="261"/>
      <c r="E51" s="259"/>
      <c r="F51" s="260"/>
      <c r="G51" s="260">
        <f>SUMIF(AE52:AE71,"&lt;&gt;NOR",G52:G71)</f>
        <v>0</v>
      </c>
      <c r="H51" s="260"/>
      <c r="I51" s="260">
        <f>SUM(I52:I71)</f>
        <v>0</v>
      </c>
      <c r="J51" s="260"/>
      <c r="K51" s="260">
        <f>SUM(K52:K71)</f>
        <v>0</v>
      </c>
      <c r="L51" s="260"/>
      <c r="M51" s="260">
        <f>SUM(M52:M71)</f>
        <v>0</v>
      </c>
      <c r="N51" s="261"/>
      <c r="O51" s="261">
        <f>SUM(O52:O71)</f>
        <v>0</v>
      </c>
      <c r="P51" s="261"/>
      <c r="Q51" s="261">
        <f>SUM(Q52:Q71)</f>
        <v>2.1875</v>
      </c>
      <c r="R51" s="261"/>
      <c r="S51" s="261"/>
      <c r="T51" s="262"/>
      <c r="U51" s="261">
        <f>SUM(U52:U71)</f>
        <v>7.73</v>
      </c>
      <c r="AE51" s="96" t="s">
        <v>106</v>
      </c>
    </row>
    <row r="52" spans="1:60" ht="22.5" outlineLevel="1">
      <c r="A52" s="245">
        <v>18</v>
      </c>
      <c r="B52" s="246" t="s">
        <v>213</v>
      </c>
      <c r="C52" s="247" t="s">
        <v>214</v>
      </c>
      <c r="D52" s="252" t="s">
        <v>215</v>
      </c>
      <c r="E52" s="249">
        <v>1</v>
      </c>
      <c r="F52" s="250"/>
      <c r="G52" s="251">
        <f>ROUND(E52*F52,2)</f>
        <v>0</v>
      </c>
      <c r="H52" s="250"/>
      <c r="I52" s="251">
        <f>ROUND(E52*H52,2)</f>
        <v>0</v>
      </c>
      <c r="J52" s="250"/>
      <c r="K52" s="251">
        <f>ROUND(E52*J52,2)</f>
        <v>0</v>
      </c>
      <c r="L52" s="251">
        <v>21</v>
      </c>
      <c r="M52" s="251">
        <f>G52*(1+L52/100)</f>
        <v>0</v>
      </c>
      <c r="N52" s="252">
        <v>0</v>
      </c>
      <c r="O52" s="252">
        <f>ROUND(E52*N52,5)</f>
        <v>0</v>
      </c>
      <c r="P52" s="252">
        <v>0</v>
      </c>
      <c r="Q52" s="252">
        <f>ROUND(E52*P52,5)</f>
        <v>0</v>
      </c>
      <c r="R52" s="252"/>
      <c r="S52" s="252"/>
      <c r="T52" s="253">
        <v>0</v>
      </c>
      <c r="U52" s="252">
        <f>ROUND(E52*T52,2)</f>
        <v>0</v>
      </c>
      <c r="V52" s="254"/>
      <c r="W52" s="254"/>
      <c r="X52" s="254"/>
      <c r="Y52" s="254"/>
      <c r="Z52" s="254"/>
      <c r="AA52" s="254"/>
      <c r="AB52" s="254"/>
      <c r="AC52" s="254"/>
      <c r="AD52" s="254"/>
      <c r="AE52" s="254" t="s">
        <v>110</v>
      </c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</row>
    <row r="53" spans="1:60" outlineLevel="1">
      <c r="A53" s="245"/>
      <c r="B53" s="246"/>
      <c r="C53" s="399" t="s">
        <v>216</v>
      </c>
      <c r="D53" s="400"/>
      <c r="E53" s="401"/>
      <c r="F53" s="402"/>
      <c r="G53" s="403"/>
      <c r="H53" s="251"/>
      <c r="I53" s="251"/>
      <c r="J53" s="251"/>
      <c r="K53" s="251"/>
      <c r="L53" s="251"/>
      <c r="M53" s="251"/>
      <c r="N53" s="252"/>
      <c r="O53" s="252"/>
      <c r="P53" s="252"/>
      <c r="Q53" s="252"/>
      <c r="R53" s="252"/>
      <c r="S53" s="252"/>
      <c r="T53" s="253"/>
      <c r="U53" s="252"/>
      <c r="V53" s="254"/>
      <c r="W53" s="254"/>
      <c r="X53" s="254"/>
      <c r="Y53" s="254"/>
      <c r="Z53" s="254"/>
      <c r="AA53" s="254"/>
      <c r="AB53" s="254"/>
      <c r="AC53" s="254"/>
      <c r="AD53" s="254"/>
      <c r="AE53" s="254" t="s">
        <v>217</v>
      </c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88" t="str">
        <f>C53</f>
        <v>Popis: ocelová konstrukce, odrazová deska, obroučka, síťka.</v>
      </c>
      <c r="BB53" s="254"/>
      <c r="BC53" s="254"/>
      <c r="BD53" s="254"/>
      <c r="BE53" s="254"/>
      <c r="BF53" s="254"/>
      <c r="BG53" s="254"/>
      <c r="BH53" s="254"/>
    </row>
    <row r="54" spans="1:60" outlineLevel="1">
      <c r="A54" s="245"/>
      <c r="B54" s="246"/>
      <c r="C54" s="399" t="s">
        <v>218</v>
      </c>
      <c r="D54" s="400"/>
      <c r="E54" s="401"/>
      <c r="F54" s="402"/>
      <c r="G54" s="403"/>
      <c r="H54" s="251"/>
      <c r="I54" s="251"/>
      <c r="J54" s="251"/>
      <c r="K54" s="251"/>
      <c r="L54" s="251"/>
      <c r="M54" s="251"/>
      <c r="N54" s="252"/>
      <c r="O54" s="252"/>
      <c r="P54" s="252"/>
      <c r="Q54" s="252"/>
      <c r="R54" s="252"/>
      <c r="S54" s="252"/>
      <c r="T54" s="253"/>
      <c r="U54" s="252"/>
      <c r="V54" s="254"/>
      <c r="W54" s="254"/>
      <c r="X54" s="254"/>
      <c r="Y54" s="254"/>
      <c r="Z54" s="254"/>
      <c r="AA54" s="254"/>
      <c r="AB54" s="254"/>
      <c r="AC54" s="254"/>
      <c r="AD54" s="254"/>
      <c r="AE54" s="254" t="s">
        <v>217</v>
      </c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88" t="str">
        <f>C54</f>
        <v>Ocelové prvky odvoz do sběrných surovin 10 km, výtěžek poskytnut investorovi.</v>
      </c>
      <c r="BB54" s="254"/>
      <c r="BC54" s="254"/>
      <c r="BD54" s="254"/>
      <c r="BE54" s="254"/>
      <c r="BF54" s="254"/>
      <c r="BG54" s="254"/>
      <c r="BH54" s="254"/>
    </row>
    <row r="55" spans="1:60" outlineLevel="1">
      <c r="A55" s="245"/>
      <c r="B55" s="246"/>
      <c r="C55" s="285" t="s">
        <v>128</v>
      </c>
      <c r="D55" s="286"/>
      <c r="E55" s="287">
        <v>1</v>
      </c>
      <c r="F55" s="251"/>
      <c r="G55" s="251"/>
      <c r="H55" s="251"/>
      <c r="I55" s="251"/>
      <c r="J55" s="251"/>
      <c r="K55" s="251"/>
      <c r="L55" s="251"/>
      <c r="M55" s="251"/>
      <c r="N55" s="252"/>
      <c r="O55" s="252"/>
      <c r="P55" s="252"/>
      <c r="Q55" s="252"/>
      <c r="R55" s="252"/>
      <c r="S55" s="252"/>
      <c r="T55" s="253"/>
      <c r="U55" s="252"/>
      <c r="V55" s="254"/>
      <c r="W55" s="254"/>
      <c r="X55" s="254"/>
      <c r="Y55" s="254"/>
      <c r="Z55" s="254"/>
      <c r="AA55" s="254"/>
      <c r="AB55" s="254"/>
      <c r="AC55" s="254"/>
      <c r="AD55" s="254"/>
      <c r="AE55" s="254" t="s">
        <v>164</v>
      </c>
      <c r="AF55" s="254">
        <v>0</v>
      </c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</row>
    <row r="56" spans="1:60" ht="22.5" outlineLevel="1">
      <c r="A56" s="245">
        <v>19</v>
      </c>
      <c r="B56" s="246" t="s">
        <v>219</v>
      </c>
      <c r="C56" s="247" t="s">
        <v>220</v>
      </c>
      <c r="D56" s="252" t="s">
        <v>215</v>
      </c>
      <c r="E56" s="249">
        <v>6</v>
      </c>
      <c r="F56" s="250"/>
      <c r="G56" s="251">
        <f>ROUND(E56*F56,2)</f>
        <v>0</v>
      </c>
      <c r="H56" s="250"/>
      <c r="I56" s="251">
        <f>ROUND(E56*H56,2)</f>
        <v>0</v>
      </c>
      <c r="J56" s="250"/>
      <c r="K56" s="251">
        <f>ROUND(E56*J56,2)</f>
        <v>0</v>
      </c>
      <c r="L56" s="251">
        <v>21</v>
      </c>
      <c r="M56" s="251">
        <f>G56*(1+L56/100)</f>
        <v>0</v>
      </c>
      <c r="N56" s="252">
        <v>0</v>
      </c>
      <c r="O56" s="252">
        <f>ROUND(E56*N56,5)</f>
        <v>0</v>
      </c>
      <c r="P56" s="252">
        <v>0</v>
      </c>
      <c r="Q56" s="252">
        <f>ROUND(E56*P56,5)</f>
        <v>0</v>
      </c>
      <c r="R56" s="252"/>
      <c r="S56" s="252"/>
      <c r="T56" s="253">
        <v>0</v>
      </c>
      <c r="U56" s="252">
        <f>ROUND(E56*T56,2)</f>
        <v>0</v>
      </c>
      <c r="V56" s="254"/>
      <c r="W56" s="254"/>
      <c r="X56" s="254"/>
      <c r="Y56" s="254"/>
      <c r="Z56" s="254"/>
      <c r="AA56" s="254"/>
      <c r="AB56" s="254"/>
      <c r="AC56" s="254"/>
      <c r="AD56" s="254"/>
      <c r="AE56" s="254" t="s">
        <v>110</v>
      </c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</row>
    <row r="57" spans="1:60" outlineLevel="1">
      <c r="A57" s="245"/>
      <c r="B57" s="246"/>
      <c r="C57" s="285" t="s">
        <v>221</v>
      </c>
      <c r="D57" s="286"/>
      <c r="E57" s="287">
        <v>6</v>
      </c>
      <c r="F57" s="251"/>
      <c r="G57" s="251"/>
      <c r="H57" s="251"/>
      <c r="I57" s="251"/>
      <c r="J57" s="251"/>
      <c r="K57" s="251"/>
      <c r="L57" s="251"/>
      <c r="M57" s="251"/>
      <c r="N57" s="252"/>
      <c r="O57" s="252"/>
      <c r="P57" s="252"/>
      <c r="Q57" s="252"/>
      <c r="R57" s="252"/>
      <c r="S57" s="252"/>
      <c r="T57" s="253"/>
      <c r="U57" s="252"/>
      <c r="V57" s="254"/>
      <c r="W57" s="254"/>
      <c r="X57" s="254"/>
      <c r="Y57" s="254"/>
      <c r="Z57" s="254"/>
      <c r="AA57" s="254"/>
      <c r="AB57" s="254"/>
      <c r="AC57" s="254"/>
      <c r="AD57" s="254"/>
      <c r="AE57" s="254" t="s">
        <v>164</v>
      </c>
      <c r="AF57" s="254">
        <v>0</v>
      </c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</row>
    <row r="58" spans="1:60" ht="22.5" outlineLevel="1">
      <c r="A58" s="245">
        <v>20</v>
      </c>
      <c r="B58" s="246" t="s">
        <v>222</v>
      </c>
      <c r="C58" s="247" t="s">
        <v>223</v>
      </c>
      <c r="D58" s="252" t="s">
        <v>224</v>
      </c>
      <c r="E58" s="249">
        <v>88</v>
      </c>
      <c r="F58" s="250"/>
      <c r="G58" s="251">
        <f>ROUND(E58*F58,2)</f>
        <v>0</v>
      </c>
      <c r="H58" s="250"/>
      <c r="I58" s="251">
        <f>ROUND(E58*H58,2)</f>
        <v>0</v>
      </c>
      <c r="J58" s="250"/>
      <c r="K58" s="251">
        <f>ROUND(E58*J58,2)</f>
        <v>0</v>
      </c>
      <c r="L58" s="251">
        <v>21</v>
      </c>
      <c r="M58" s="251">
        <f>G58*(1+L58/100)</f>
        <v>0</v>
      </c>
      <c r="N58" s="252">
        <v>0</v>
      </c>
      <c r="O58" s="252">
        <f>ROUND(E58*N58,5)</f>
        <v>0</v>
      </c>
      <c r="P58" s="252">
        <v>0</v>
      </c>
      <c r="Q58" s="252">
        <f>ROUND(E58*P58,5)</f>
        <v>0</v>
      </c>
      <c r="R58" s="252"/>
      <c r="S58" s="252"/>
      <c r="T58" s="253">
        <v>0</v>
      </c>
      <c r="U58" s="252">
        <f>ROUND(E58*T58,2)</f>
        <v>0</v>
      </c>
      <c r="V58" s="254"/>
      <c r="W58" s="254"/>
      <c r="X58" s="254"/>
      <c r="Y58" s="254"/>
      <c r="Z58" s="254"/>
      <c r="AA58" s="254"/>
      <c r="AB58" s="254"/>
      <c r="AC58" s="254"/>
      <c r="AD58" s="254"/>
      <c r="AE58" s="254" t="s">
        <v>110</v>
      </c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</row>
    <row r="59" spans="1:60" outlineLevel="1">
      <c r="A59" s="245"/>
      <c r="B59" s="246"/>
      <c r="C59" s="285" t="s">
        <v>225</v>
      </c>
      <c r="D59" s="286"/>
      <c r="E59" s="287">
        <v>88</v>
      </c>
      <c r="F59" s="251"/>
      <c r="G59" s="251"/>
      <c r="H59" s="251"/>
      <c r="I59" s="251"/>
      <c r="J59" s="251"/>
      <c r="K59" s="251"/>
      <c r="L59" s="251"/>
      <c r="M59" s="251"/>
      <c r="N59" s="252"/>
      <c r="O59" s="252"/>
      <c r="P59" s="252"/>
      <c r="Q59" s="252"/>
      <c r="R59" s="252"/>
      <c r="S59" s="252"/>
      <c r="T59" s="253"/>
      <c r="U59" s="252"/>
      <c r="V59" s="254"/>
      <c r="W59" s="254"/>
      <c r="X59" s="254"/>
      <c r="Y59" s="254"/>
      <c r="Z59" s="254"/>
      <c r="AA59" s="254"/>
      <c r="AB59" s="254"/>
      <c r="AC59" s="254"/>
      <c r="AD59" s="254"/>
      <c r="AE59" s="254" t="s">
        <v>164</v>
      </c>
      <c r="AF59" s="254">
        <v>0</v>
      </c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</row>
    <row r="60" spans="1:60" outlineLevel="1">
      <c r="A60" s="245">
        <v>21</v>
      </c>
      <c r="B60" s="246" t="s">
        <v>226</v>
      </c>
      <c r="C60" s="247" t="s">
        <v>227</v>
      </c>
      <c r="D60" s="252" t="s">
        <v>228</v>
      </c>
      <c r="E60" s="249">
        <v>1.5</v>
      </c>
      <c r="F60" s="250"/>
      <c r="G60" s="251">
        <f>ROUND(E60*F60,2)</f>
        <v>0</v>
      </c>
      <c r="H60" s="250"/>
      <c r="I60" s="251">
        <f>ROUND(E60*H60,2)</f>
        <v>0</v>
      </c>
      <c r="J60" s="250"/>
      <c r="K60" s="251">
        <f>ROUND(E60*J60,2)</f>
        <v>0</v>
      </c>
      <c r="L60" s="251">
        <v>21</v>
      </c>
      <c r="M60" s="251">
        <f>G60*(1+L60/100)</f>
        <v>0</v>
      </c>
      <c r="N60" s="252">
        <v>0</v>
      </c>
      <c r="O60" s="252">
        <f>ROUND(E60*N60,5)</f>
        <v>0</v>
      </c>
      <c r="P60" s="252">
        <v>0.125</v>
      </c>
      <c r="Q60" s="252">
        <f>ROUND(E60*P60,5)</f>
        <v>0.1875</v>
      </c>
      <c r="R60" s="252"/>
      <c r="S60" s="252"/>
      <c r="T60" s="253">
        <v>0.08</v>
      </c>
      <c r="U60" s="252">
        <f>ROUND(E60*T60,2)</f>
        <v>0.12</v>
      </c>
      <c r="V60" s="254"/>
      <c r="W60" s="254"/>
      <c r="X60" s="254"/>
      <c r="Y60" s="254"/>
      <c r="Z60" s="254"/>
      <c r="AA60" s="254"/>
      <c r="AB60" s="254"/>
      <c r="AC60" s="254"/>
      <c r="AD60" s="254"/>
      <c r="AE60" s="254" t="s">
        <v>110</v>
      </c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</row>
    <row r="61" spans="1:60" outlineLevel="1">
      <c r="A61" s="245"/>
      <c r="B61" s="246"/>
      <c r="C61" s="399" t="s">
        <v>229</v>
      </c>
      <c r="D61" s="400"/>
      <c r="E61" s="401"/>
      <c r="F61" s="402"/>
      <c r="G61" s="403"/>
      <c r="H61" s="251"/>
      <c r="I61" s="251"/>
      <c r="J61" s="251"/>
      <c r="K61" s="251"/>
      <c r="L61" s="251"/>
      <c r="M61" s="251"/>
      <c r="N61" s="252"/>
      <c r="O61" s="252"/>
      <c r="P61" s="252"/>
      <c r="Q61" s="252"/>
      <c r="R61" s="252"/>
      <c r="S61" s="252"/>
      <c r="T61" s="253"/>
      <c r="U61" s="252"/>
      <c r="V61" s="254"/>
      <c r="W61" s="254"/>
      <c r="X61" s="254"/>
      <c r="Y61" s="254"/>
      <c r="Z61" s="254"/>
      <c r="AA61" s="254"/>
      <c r="AB61" s="254"/>
      <c r="AC61" s="254"/>
      <c r="AD61" s="254"/>
      <c r="AE61" s="254" t="s">
        <v>217</v>
      </c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88" t="str">
        <f>C61</f>
        <v>V betonovém loži s opěrou.</v>
      </c>
      <c r="BB61" s="254"/>
      <c r="BC61" s="254"/>
      <c r="BD61" s="254"/>
      <c r="BE61" s="254"/>
      <c r="BF61" s="254"/>
      <c r="BG61" s="254"/>
      <c r="BH61" s="254"/>
    </row>
    <row r="62" spans="1:60" outlineLevel="1">
      <c r="A62" s="245"/>
      <c r="B62" s="246"/>
      <c r="C62" s="285" t="s">
        <v>230</v>
      </c>
      <c r="D62" s="286"/>
      <c r="E62" s="287">
        <v>1.5</v>
      </c>
      <c r="F62" s="251"/>
      <c r="G62" s="251"/>
      <c r="H62" s="251"/>
      <c r="I62" s="251"/>
      <c r="J62" s="251"/>
      <c r="K62" s="251"/>
      <c r="L62" s="251"/>
      <c r="M62" s="251"/>
      <c r="N62" s="252"/>
      <c r="O62" s="252"/>
      <c r="P62" s="252"/>
      <c r="Q62" s="252"/>
      <c r="R62" s="252"/>
      <c r="S62" s="252"/>
      <c r="T62" s="253"/>
      <c r="U62" s="252"/>
      <c r="V62" s="254"/>
      <c r="W62" s="254"/>
      <c r="X62" s="254"/>
      <c r="Y62" s="254"/>
      <c r="Z62" s="254"/>
      <c r="AA62" s="254"/>
      <c r="AB62" s="254"/>
      <c r="AC62" s="254"/>
      <c r="AD62" s="254"/>
      <c r="AE62" s="254" t="s">
        <v>164</v>
      </c>
      <c r="AF62" s="254">
        <v>0</v>
      </c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</row>
    <row r="63" spans="1:60" outlineLevel="1">
      <c r="A63" s="245">
        <v>22</v>
      </c>
      <c r="B63" s="246" t="s">
        <v>231</v>
      </c>
      <c r="C63" s="247" t="s">
        <v>232</v>
      </c>
      <c r="D63" s="252" t="s">
        <v>162</v>
      </c>
      <c r="E63" s="249">
        <v>1</v>
      </c>
      <c r="F63" s="250"/>
      <c r="G63" s="251">
        <f>ROUND(E63*F63,2)</f>
        <v>0</v>
      </c>
      <c r="H63" s="250"/>
      <c r="I63" s="251">
        <f>ROUND(E63*H63,2)</f>
        <v>0</v>
      </c>
      <c r="J63" s="250"/>
      <c r="K63" s="251">
        <f>ROUND(E63*J63,2)</f>
        <v>0</v>
      </c>
      <c r="L63" s="251">
        <v>21</v>
      </c>
      <c r="M63" s="251">
        <f>G63*(1+L63/100)</f>
        <v>0</v>
      </c>
      <c r="N63" s="252">
        <v>0</v>
      </c>
      <c r="O63" s="252">
        <f>ROUND(E63*N63,5)</f>
        <v>0</v>
      </c>
      <c r="P63" s="252">
        <v>2</v>
      </c>
      <c r="Q63" s="252">
        <f>ROUND(E63*P63,5)</f>
        <v>2</v>
      </c>
      <c r="R63" s="252"/>
      <c r="S63" s="252"/>
      <c r="T63" s="253">
        <v>6.44</v>
      </c>
      <c r="U63" s="252">
        <f>ROUND(E63*T63,2)</f>
        <v>6.44</v>
      </c>
      <c r="V63" s="254"/>
      <c r="W63" s="254"/>
      <c r="X63" s="254"/>
      <c r="Y63" s="254"/>
      <c r="Z63" s="254"/>
      <c r="AA63" s="254"/>
      <c r="AB63" s="254"/>
      <c r="AC63" s="254"/>
      <c r="AD63" s="254"/>
      <c r="AE63" s="254" t="s">
        <v>110</v>
      </c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</row>
    <row r="64" spans="1:60" outlineLevel="1">
      <c r="A64" s="245"/>
      <c r="B64" s="246"/>
      <c r="C64" s="285" t="s">
        <v>233</v>
      </c>
      <c r="D64" s="286"/>
      <c r="E64" s="287">
        <v>1</v>
      </c>
      <c r="F64" s="251"/>
      <c r="G64" s="251"/>
      <c r="H64" s="251"/>
      <c r="I64" s="251"/>
      <c r="J64" s="251"/>
      <c r="K64" s="251"/>
      <c r="L64" s="251"/>
      <c r="M64" s="251"/>
      <c r="N64" s="252"/>
      <c r="O64" s="252"/>
      <c r="P64" s="252"/>
      <c r="Q64" s="252"/>
      <c r="R64" s="252"/>
      <c r="S64" s="252"/>
      <c r="T64" s="253"/>
      <c r="U64" s="252"/>
      <c r="V64" s="254"/>
      <c r="W64" s="254"/>
      <c r="X64" s="254"/>
      <c r="Y64" s="254"/>
      <c r="Z64" s="254"/>
      <c r="AA64" s="254"/>
      <c r="AB64" s="254"/>
      <c r="AC64" s="254"/>
      <c r="AD64" s="254"/>
      <c r="AE64" s="254" t="s">
        <v>164</v>
      </c>
      <c r="AF64" s="254">
        <v>0</v>
      </c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</row>
    <row r="65" spans="1:60" outlineLevel="1">
      <c r="A65" s="245">
        <v>23</v>
      </c>
      <c r="B65" s="246" t="s">
        <v>234</v>
      </c>
      <c r="C65" s="247" t="s">
        <v>235</v>
      </c>
      <c r="D65" s="252" t="s">
        <v>236</v>
      </c>
      <c r="E65" s="249">
        <v>2.395</v>
      </c>
      <c r="F65" s="250"/>
      <c r="G65" s="251">
        <f>ROUND(E65*F65,2)</f>
        <v>0</v>
      </c>
      <c r="H65" s="250"/>
      <c r="I65" s="251">
        <f>ROUND(E65*H65,2)</f>
        <v>0</v>
      </c>
      <c r="J65" s="250"/>
      <c r="K65" s="251">
        <f>ROUND(E65*J65,2)</f>
        <v>0</v>
      </c>
      <c r="L65" s="251">
        <v>21</v>
      </c>
      <c r="M65" s="251">
        <f>G65*(1+L65/100)</f>
        <v>0</v>
      </c>
      <c r="N65" s="252">
        <v>0</v>
      </c>
      <c r="O65" s="252">
        <f>ROUND(E65*N65,5)</f>
        <v>0</v>
      </c>
      <c r="P65" s="252">
        <v>0</v>
      </c>
      <c r="Q65" s="252">
        <f>ROUND(E65*P65,5)</f>
        <v>0</v>
      </c>
      <c r="R65" s="252"/>
      <c r="S65" s="252"/>
      <c r="T65" s="253">
        <v>0.49</v>
      </c>
      <c r="U65" s="252">
        <f>ROUND(E65*T65,2)</f>
        <v>1.17</v>
      </c>
      <c r="V65" s="254"/>
      <c r="W65" s="254"/>
      <c r="X65" s="254"/>
      <c r="Y65" s="254"/>
      <c r="Z65" s="254"/>
      <c r="AA65" s="254"/>
      <c r="AB65" s="254"/>
      <c r="AC65" s="254"/>
      <c r="AD65" s="254"/>
      <c r="AE65" s="254" t="s">
        <v>110</v>
      </c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</row>
    <row r="66" spans="1:60" outlineLevel="1">
      <c r="A66" s="245"/>
      <c r="B66" s="246"/>
      <c r="C66" s="285" t="s">
        <v>237</v>
      </c>
      <c r="D66" s="286"/>
      <c r="E66" s="287">
        <v>2.395</v>
      </c>
      <c r="F66" s="251"/>
      <c r="G66" s="251"/>
      <c r="H66" s="251"/>
      <c r="I66" s="251"/>
      <c r="J66" s="251"/>
      <c r="K66" s="251"/>
      <c r="L66" s="251"/>
      <c r="M66" s="251"/>
      <c r="N66" s="252"/>
      <c r="O66" s="252"/>
      <c r="P66" s="252"/>
      <c r="Q66" s="252"/>
      <c r="R66" s="252"/>
      <c r="S66" s="252"/>
      <c r="T66" s="253"/>
      <c r="U66" s="252"/>
      <c r="V66" s="254"/>
      <c r="W66" s="254"/>
      <c r="X66" s="254"/>
      <c r="Y66" s="254"/>
      <c r="Z66" s="254"/>
      <c r="AA66" s="254"/>
      <c r="AB66" s="254"/>
      <c r="AC66" s="254"/>
      <c r="AD66" s="254"/>
      <c r="AE66" s="254" t="s">
        <v>164</v>
      </c>
      <c r="AF66" s="254">
        <v>0</v>
      </c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</row>
    <row r="67" spans="1:60" outlineLevel="1">
      <c r="A67" s="245">
        <v>24</v>
      </c>
      <c r="B67" s="246" t="s">
        <v>238</v>
      </c>
      <c r="C67" s="247" t="s">
        <v>239</v>
      </c>
      <c r="D67" s="252" t="s">
        <v>236</v>
      </c>
      <c r="E67" s="249">
        <v>33.53</v>
      </c>
      <c r="F67" s="250"/>
      <c r="G67" s="251">
        <f>ROUND(E67*F67,2)</f>
        <v>0</v>
      </c>
      <c r="H67" s="250"/>
      <c r="I67" s="251">
        <f>ROUND(E67*H67,2)</f>
        <v>0</v>
      </c>
      <c r="J67" s="250"/>
      <c r="K67" s="251">
        <f>ROUND(E67*J67,2)</f>
        <v>0</v>
      </c>
      <c r="L67" s="251">
        <v>21</v>
      </c>
      <c r="M67" s="251">
        <f>G67*(1+L67/100)</f>
        <v>0</v>
      </c>
      <c r="N67" s="252">
        <v>0</v>
      </c>
      <c r="O67" s="252">
        <f>ROUND(E67*N67,5)</f>
        <v>0</v>
      </c>
      <c r="P67" s="252">
        <v>0</v>
      </c>
      <c r="Q67" s="252">
        <f>ROUND(E67*P67,5)</f>
        <v>0</v>
      </c>
      <c r="R67" s="252"/>
      <c r="S67" s="252"/>
      <c r="T67" s="253">
        <v>0</v>
      </c>
      <c r="U67" s="252">
        <f>ROUND(E67*T67,2)</f>
        <v>0</v>
      </c>
      <c r="V67" s="254"/>
      <c r="W67" s="254"/>
      <c r="X67" s="254"/>
      <c r="Y67" s="254"/>
      <c r="Z67" s="254"/>
      <c r="AA67" s="254"/>
      <c r="AB67" s="254"/>
      <c r="AC67" s="254"/>
      <c r="AD67" s="254"/>
      <c r="AE67" s="254" t="s">
        <v>110</v>
      </c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</row>
    <row r="68" spans="1:60" outlineLevel="1">
      <c r="A68" s="245"/>
      <c r="B68" s="246"/>
      <c r="C68" s="285" t="s">
        <v>240</v>
      </c>
      <c r="D68" s="286"/>
      <c r="E68" s="287">
        <v>33.53</v>
      </c>
      <c r="F68" s="251"/>
      <c r="G68" s="251"/>
      <c r="H68" s="251"/>
      <c r="I68" s="251"/>
      <c r="J68" s="251"/>
      <c r="K68" s="251"/>
      <c r="L68" s="251"/>
      <c r="M68" s="251"/>
      <c r="N68" s="252"/>
      <c r="O68" s="252"/>
      <c r="P68" s="252"/>
      <c r="Q68" s="252"/>
      <c r="R68" s="252"/>
      <c r="S68" s="252"/>
      <c r="T68" s="253"/>
      <c r="U68" s="252"/>
      <c r="V68" s="254"/>
      <c r="W68" s="254"/>
      <c r="X68" s="254"/>
      <c r="Y68" s="254"/>
      <c r="Z68" s="254"/>
      <c r="AA68" s="254"/>
      <c r="AB68" s="254"/>
      <c r="AC68" s="254"/>
      <c r="AD68" s="254"/>
      <c r="AE68" s="254" t="s">
        <v>164</v>
      </c>
      <c r="AF68" s="254">
        <v>0</v>
      </c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</row>
    <row r="69" spans="1:60" outlineLevel="1">
      <c r="A69" s="245">
        <v>25</v>
      </c>
      <c r="B69" s="246" t="s">
        <v>241</v>
      </c>
      <c r="C69" s="247" t="s">
        <v>242</v>
      </c>
      <c r="D69" s="252" t="s">
        <v>236</v>
      </c>
      <c r="E69" s="249">
        <v>2.395</v>
      </c>
      <c r="F69" s="250"/>
      <c r="G69" s="251">
        <f>ROUND(E69*F69,2)</f>
        <v>0</v>
      </c>
      <c r="H69" s="250"/>
      <c r="I69" s="251">
        <f>ROUND(E69*H69,2)</f>
        <v>0</v>
      </c>
      <c r="J69" s="250"/>
      <c r="K69" s="251">
        <f>ROUND(E69*J69,2)</f>
        <v>0</v>
      </c>
      <c r="L69" s="251">
        <v>21</v>
      </c>
      <c r="M69" s="251">
        <f>G69*(1+L69/100)</f>
        <v>0</v>
      </c>
      <c r="N69" s="252">
        <v>0</v>
      </c>
      <c r="O69" s="252">
        <f>ROUND(E69*N69,5)</f>
        <v>0</v>
      </c>
      <c r="P69" s="252">
        <v>0</v>
      </c>
      <c r="Q69" s="252">
        <f>ROUND(E69*P69,5)</f>
        <v>0</v>
      </c>
      <c r="R69" s="252"/>
      <c r="S69" s="252"/>
      <c r="T69" s="253">
        <v>0</v>
      </c>
      <c r="U69" s="252">
        <f>ROUND(E69*T69,2)</f>
        <v>0</v>
      </c>
      <c r="V69" s="254"/>
      <c r="W69" s="254"/>
      <c r="X69" s="254"/>
      <c r="Y69" s="254"/>
      <c r="Z69" s="254"/>
      <c r="AA69" s="254"/>
      <c r="AB69" s="254"/>
      <c r="AC69" s="254"/>
      <c r="AD69" s="254"/>
      <c r="AE69" s="254" t="s">
        <v>110</v>
      </c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</row>
    <row r="70" spans="1:60" outlineLevel="1">
      <c r="A70" s="245"/>
      <c r="B70" s="246"/>
      <c r="C70" s="285" t="s">
        <v>243</v>
      </c>
      <c r="D70" s="286"/>
      <c r="E70" s="287">
        <v>0.19500000000000001</v>
      </c>
      <c r="F70" s="251"/>
      <c r="G70" s="251"/>
      <c r="H70" s="251"/>
      <c r="I70" s="251"/>
      <c r="J70" s="251"/>
      <c r="K70" s="251"/>
      <c r="L70" s="251"/>
      <c r="M70" s="251"/>
      <c r="N70" s="252"/>
      <c r="O70" s="252"/>
      <c r="P70" s="252"/>
      <c r="Q70" s="252"/>
      <c r="R70" s="252"/>
      <c r="S70" s="252"/>
      <c r="T70" s="253"/>
      <c r="U70" s="252"/>
      <c r="V70" s="254"/>
      <c r="W70" s="254"/>
      <c r="X70" s="254"/>
      <c r="Y70" s="254"/>
      <c r="Z70" s="254"/>
      <c r="AA70" s="254"/>
      <c r="AB70" s="254"/>
      <c r="AC70" s="254"/>
      <c r="AD70" s="254"/>
      <c r="AE70" s="254" t="s">
        <v>164</v>
      </c>
      <c r="AF70" s="254">
        <v>0</v>
      </c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</row>
    <row r="71" spans="1:60" outlineLevel="1">
      <c r="A71" s="245"/>
      <c r="B71" s="246"/>
      <c r="C71" s="285" t="s">
        <v>244</v>
      </c>
      <c r="D71" s="286"/>
      <c r="E71" s="287">
        <v>2.2000000000000002</v>
      </c>
      <c r="F71" s="251"/>
      <c r="G71" s="251"/>
      <c r="H71" s="251"/>
      <c r="I71" s="251"/>
      <c r="J71" s="251"/>
      <c r="K71" s="251"/>
      <c r="L71" s="251"/>
      <c r="M71" s="251"/>
      <c r="N71" s="252"/>
      <c r="O71" s="252"/>
      <c r="P71" s="252"/>
      <c r="Q71" s="252"/>
      <c r="R71" s="252"/>
      <c r="S71" s="252"/>
      <c r="T71" s="253"/>
      <c r="U71" s="252"/>
      <c r="V71" s="254"/>
      <c r="W71" s="254"/>
      <c r="X71" s="254"/>
      <c r="Y71" s="254"/>
      <c r="Z71" s="254"/>
      <c r="AA71" s="254"/>
      <c r="AB71" s="254"/>
      <c r="AC71" s="254"/>
      <c r="AD71" s="254"/>
      <c r="AE71" s="254" t="s">
        <v>164</v>
      </c>
      <c r="AF71" s="254">
        <v>0</v>
      </c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</row>
    <row r="72" spans="1:60">
      <c r="A72" s="255" t="s">
        <v>105</v>
      </c>
      <c r="B72" s="256" t="s">
        <v>132</v>
      </c>
      <c r="C72" s="257" t="s">
        <v>133</v>
      </c>
      <c r="D72" s="261"/>
      <c r="E72" s="259"/>
      <c r="F72" s="260"/>
      <c r="G72" s="260">
        <f>SUMIF(AE73:AE84,"&lt;&gt;NOR",G73:G84)</f>
        <v>0</v>
      </c>
      <c r="H72" s="260"/>
      <c r="I72" s="260">
        <f>SUM(I73:I84)</f>
        <v>0</v>
      </c>
      <c r="J72" s="260"/>
      <c r="K72" s="260">
        <f>SUM(K73:K84)</f>
        <v>0</v>
      </c>
      <c r="L72" s="260"/>
      <c r="M72" s="260">
        <f>SUM(M73:M84)</f>
        <v>0</v>
      </c>
      <c r="N72" s="261"/>
      <c r="O72" s="261">
        <f>SUM(O73:O84)</f>
        <v>1.167E-2</v>
      </c>
      <c r="P72" s="261"/>
      <c r="Q72" s="261">
        <f>SUM(Q73:Q84)</f>
        <v>0</v>
      </c>
      <c r="R72" s="261"/>
      <c r="S72" s="261"/>
      <c r="T72" s="262"/>
      <c r="U72" s="261">
        <f>SUM(U73:U84)</f>
        <v>99.59</v>
      </c>
      <c r="AE72" s="96" t="s">
        <v>106</v>
      </c>
    </row>
    <row r="73" spans="1:60" outlineLevel="1">
      <c r="A73" s="245">
        <v>26</v>
      </c>
      <c r="B73" s="246" t="s">
        <v>245</v>
      </c>
      <c r="C73" s="247" t="s">
        <v>246</v>
      </c>
      <c r="D73" s="252" t="s">
        <v>162</v>
      </c>
      <c r="E73" s="249">
        <v>38.9</v>
      </c>
      <c r="F73" s="250"/>
      <c r="G73" s="251">
        <f>ROUND(E73*F73,2)</f>
        <v>0</v>
      </c>
      <c r="H73" s="250"/>
      <c r="I73" s="251">
        <f>ROUND(E73*H73,2)</f>
        <v>0</v>
      </c>
      <c r="J73" s="250"/>
      <c r="K73" s="251">
        <f>ROUND(E73*J73,2)</f>
        <v>0</v>
      </c>
      <c r="L73" s="251">
        <v>21</v>
      </c>
      <c r="M73" s="251">
        <f>G73*(1+L73/100)</f>
        <v>0</v>
      </c>
      <c r="N73" s="252">
        <v>0</v>
      </c>
      <c r="O73" s="252">
        <f>ROUND(E73*N73,5)</f>
        <v>0</v>
      </c>
      <c r="P73" s="252">
        <v>0</v>
      </c>
      <c r="Q73" s="252">
        <f>ROUND(E73*P73,5)</f>
        <v>0</v>
      </c>
      <c r="R73" s="252"/>
      <c r="S73" s="252"/>
      <c r="T73" s="253">
        <v>0</v>
      </c>
      <c r="U73" s="252">
        <f>ROUND(E73*T73,2)</f>
        <v>0</v>
      </c>
      <c r="V73" s="254"/>
      <c r="W73" s="254"/>
      <c r="X73" s="254"/>
      <c r="Y73" s="254"/>
      <c r="Z73" s="254"/>
      <c r="AA73" s="254"/>
      <c r="AB73" s="254"/>
      <c r="AC73" s="254"/>
      <c r="AD73" s="254"/>
      <c r="AE73" s="254" t="s">
        <v>110</v>
      </c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</row>
    <row r="74" spans="1:60" outlineLevel="1">
      <c r="A74" s="245"/>
      <c r="B74" s="246"/>
      <c r="C74" s="285" t="s">
        <v>247</v>
      </c>
      <c r="D74" s="286"/>
      <c r="E74" s="287">
        <v>38.9</v>
      </c>
      <c r="F74" s="251"/>
      <c r="G74" s="251"/>
      <c r="H74" s="251"/>
      <c r="I74" s="251"/>
      <c r="J74" s="251"/>
      <c r="K74" s="251"/>
      <c r="L74" s="251"/>
      <c r="M74" s="251"/>
      <c r="N74" s="252"/>
      <c r="O74" s="252"/>
      <c r="P74" s="252"/>
      <c r="Q74" s="252"/>
      <c r="R74" s="252"/>
      <c r="S74" s="252"/>
      <c r="T74" s="253"/>
      <c r="U74" s="252"/>
      <c r="V74" s="254"/>
      <c r="W74" s="254"/>
      <c r="X74" s="254"/>
      <c r="Y74" s="254"/>
      <c r="Z74" s="254"/>
      <c r="AA74" s="254"/>
      <c r="AB74" s="254"/>
      <c r="AC74" s="254"/>
      <c r="AD74" s="254"/>
      <c r="AE74" s="254" t="s">
        <v>164</v>
      </c>
      <c r="AF74" s="254">
        <v>0</v>
      </c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</row>
    <row r="75" spans="1:60" outlineLevel="1">
      <c r="A75" s="245">
        <v>27</v>
      </c>
      <c r="B75" s="246" t="s">
        <v>248</v>
      </c>
      <c r="C75" s="247" t="s">
        <v>249</v>
      </c>
      <c r="D75" s="252" t="s">
        <v>162</v>
      </c>
      <c r="E75" s="249">
        <v>38.9</v>
      </c>
      <c r="F75" s="250"/>
      <c r="G75" s="251">
        <f>ROUND(E75*F75,2)</f>
        <v>0</v>
      </c>
      <c r="H75" s="250"/>
      <c r="I75" s="251">
        <f>ROUND(E75*H75,2)</f>
        <v>0</v>
      </c>
      <c r="J75" s="250"/>
      <c r="K75" s="251">
        <f>ROUND(E75*J75,2)</f>
        <v>0</v>
      </c>
      <c r="L75" s="251">
        <v>21</v>
      </c>
      <c r="M75" s="251">
        <f>G75*(1+L75/100)</f>
        <v>0</v>
      </c>
      <c r="N75" s="252">
        <v>0</v>
      </c>
      <c r="O75" s="252">
        <f>ROUND(E75*N75,5)</f>
        <v>0</v>
      </c>
      <c r="P75" s="252">
        <v>0</v>
      </c>
      <c r="Q75" s="252">
        <f>ROUND(E75*P75,5)</f>
        <v>0</v>
      </c>
      <c r="R75" s="252"/>
      <c r="S75" s="252"/>
      <c r="T75" s="253">
        <v>0.65</v>
      </c>
      <c r="U75" s="252">
        <f>ROUND(E75*T75,2)</f>
        <v>25.29</v>
      </c>
      <c r="V75" s="254"/>
      <c r="W75" s="254"/>
      <c r="X75" s="254"/>
      <c r="Y75" s="254"/>
      <c r="Z75" s="254"/>
      <c r="AA75" s="254"/>
      <c r="AB75" s="254"/>
      <c r="AC75" s="254"/>
      <c r="AD75" s="254"/>
      <c r="AE75" s="254" t="s">
        <v>110</v>
      </c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</row>
    <row r="76" spans="1:60" outlineLevel="1">
      <c r="A76" s="245"/>
      <c r="B76" s="246"/>
      <c r="C76" s="285" t="s">
        <v>247</v>
      </c>
      <c r="D76" s="286"/>
      <c r="E76" s="287">
        <v>38.9</v>
      </c>
      <c r="F76" s="251"/>
      <c r="G76" s="251"/>
      <c r="H76" s="251"/>
      <c r="I76" s="251"/>
      <c r="J76" s="251"/>
      <c r="K76" s="251"/>
      <c r="L76" s="251"/>
      <c r="M76" s="251"/>
      <c r="N76" s="252"/>
      <c r="O76" s="252"/>
      <c r="P76" s="252"/>
      <c r="Q76" s="252"/>
      <c r="R76" s="252"/>
      <c r="S76" s="252"/>
      <c r="T76" s="253"/>
      <c r="U76" s="252"/>
      <c r="V76" s="254"/>
      <c r="W76" s="254"/>
      <c r="X76" s="254"/>
      <c r="Y76" s="254"/>
      <c r="Z76" s="254"/>
      <c r="AA76" s="254"/>
      <c r="AB76" s="254"/>
      <c r="AC76" s="254"/>
      <c r="AD76" s="254"/>
      <c r="AE76" s="254" t="s">
        <v>164</v>
      </c>
      <c r="AF76" s="254">
        <v>0</v>
      </c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</row>
    <row r="77" spans="1:60" ht="22.5" outlineLevel="1">
      <c r="A77" s="245">
        <v>28</v>
      </c>
      <c r="B77" s="246" t="s">
        <v>198</v>
      </c>
      <c r="C77" s="247" t="s">
        <v>199</v>
      </c>
      <c r="D77" s="252" t="s">
        <v>162</v>
      </c>
      <c r="E77" s="249">
        <v>38.9</v>
      </c>
      <c r="F77" s="250"/>
      <c r="G77" s="251">
        <f>ROUND(E77*F77,2)</f>
        <v>0</v>
      </c>
      <c r="H77" s="250"/>
      <c r="I77" s="251">
        <f>ROUND(E77*H77,2)</f>
        <v>0</v>
      </c>
      <c r="J77" s="250"/>
      <c r="K77" s="251">
        <f>ROUND(E77*J77,2)</f>
        <v>0</v>
      </c>
      <c r="L77" s="251">
        <v>21</v>
      </c>
      <c r="M77" s="251">
        <f>G77*(1+L77/100)</f>
        <v>0</v>
      </c>
      <c r="N77" s="252">
        <v>0</v>
      </c>
      <c r="O77" s="252">
        <f>ROUND(E77*N77,5)</f>
        <v>0</v>
      </c>
      <c r="P77" s="252">
        <v>0</v>
      </c>
      <c r="Q77" s="252">
        <f>ROUND(E77*P77,5)</f>
        <v>0</v>
      </c>
      <c r="R77" s="252"/>
      <c r="S77" s="252"/>
      <c r="T77" s="253">
        <v>0.01</v>
      </c>
      <c r="U77" s="252">
        <f>ROUND(E77*T77,2)</f>
        <v>0.39</v>
      </c>
      <c r="V77" s="254"/>
      <c r="W77" s="254"/>
      <c r="X77" s="254"/>
      <c r="Y77" s="254"/>
      <c r="Z77" s="254"/>
      <c r="AA77" s="254"/>
      <c r="AB77" s="254"/>
      <c r="AC77" s="254"/>
      <c r="AD77" s="254"/>
      <c r="AE77" s="254" t="s">
        <v>110</v>
      </c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</row>
    <row r="78" spans="1:60" outlineLevel="1">
      <c r="A78" s="245"/>
      <c r="B78" s="246"/>
      <c r="C78" s="285" t="s">
        <v>247</v>
      </c>
      <c r="D78" s="286"/>
      <c r="E78" s="287">
        <v>38.9</v>
      </c>
      <c r="F78" s="251"/>
      <c r="G78" s="251"/>
      <c r="H78" s="251"/>
      <c r="I78" s="251"/>
      <c r="J78" s="251"/>
      <c r="K78" s="251"/>
      <c r="L78" s="251"/>
      <c r="M78" s="251"/>
      <c r="N78" s="252"/>
      <c r="O78" s="252"/>
      <c r="P78" s="252"/>
      <c r="Q78" s="252"/>
      <c r="R78" s="252"/>
      <c r="S78" s="252"/>
      <c r="T78" s="253"/>
      <c r="U78" s="252"/>
      <c r="V78" s="254"/>
      <c r="W78" s="254"/>
      <c r="X78" s="254"/>
      <c r="Y78" s="254"/>
      <c r="Z78" s="254"/>
      <c r="AA78" s="254"/>
      <c r="AB78" s="254"/>
      <c r="AC78" s="254"/>
      <c r="AD78" s="254"/>
      <c r="AE78" s="254" t="s">
        <v>164</v>
      </c>
      <c r="AF78" s="254">
        <v>0</v>
      </c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</row>
    <row r="79" spans="1:60" outlineLevel="1">
      <c r="A79" s="245">
        <v>29</v>
      </c>
      <c r="B79" s="246" t="s">
        <v>250</v>
      </c>
      <c r="C79" s="247" t="s">
        <v>251</v>
      </c>
      <c r="D79" s="252" t="s">
        <v>190</v>
      </c>
      <c r="E79" s="249">
        <v>389</v>
      </c>
      <c r="F79" s="250"/>
      <c r="G79" s="251">
        <f>ROUND(E79*F79,2)</f>
        <v>0</v>
      </c>
      <c r="H79" s="250"/>
      <c r="I79" s="251">
        <f>ROUND(E79*H79,2)</f>
        <v>0</v>
      </c>
      <c r="J79" s="250"/>
      <c r="K79" s="251">
        <f>ROUND(E79*J79,2)</f>
        <v>0</v>
      </c>
      <c r="L79" s="251">
        <v>21</v>
      </c>
      <c r="M79" s="251">
        <f>G79*(1+L79/100)</f>
        <v>0</v>
      </c>
      <c r="N79" s="252">
        <v>0</v>
      </c>
      <c r="O79" s="252">
        <f>ROUND(E79*N79,5)</f>
        <v>0</v>
      </c>
      <c r="P79" s="252">
        <v>0</v>
      </c>
      <c r="Q79" s="252">
        <f>ROUND(E79*P79,5)</f>
        <v>0</v>
      </c>
      <c r="R79" s="252"/>
      <c r="S79" s="252"/>
      <c r="T79" s="253">
        <v>0.13</v>
      </c>
      <c r="U79" s="252">
        <f>ROUND(E79*T79,2)</f>
        <v>50.57</v>
      </c>
      <c r="V79" s="254"/>
      <c r="W79" s="254"/>
      <c r="X79" s="254"/>
      <c r="Y79" s="254"/>
      <c r="Z79" s="254"/>
      <c r="AA79" s="254"/>
      <c r="AB79" s="254"/>
      <c r="AC79" s="254"/>
      <c r="AD79" s="254"/>
      <c r="AE79" s="254" t="s">
        <v>110</v>
      </c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</row>
    <row r="80" spans="1:60" outlineLevel="1">
      <c r="A80" s="245"/>
      <c r="B80" s="246"/>
      <c r="C80" s="285" t="s">
        <v>252</v>
      </c>
      <c r="D80" s="286"/>
      <c r="E80" s="287">
        <v>389</v>
      </c>
      <c r="F80" s="251"/>
      <c r="G80" s="251"/>
      <c r="H80" s="251"/>
      <c r="I80" s="251"/>
      <c r="J80" s="251"/>
      <c r="K80" s="251"/>
      <c r="L80" s="251"/>
      <c r="M80" s="251"/>
      <c r="N80" s="252"/>
      <c r="O80" s="252"/>
      <c r="P80" s="252"/>
      <c r="Q80" s="252"/>
      <c r="R80" s="252"/>
      <c r="S80" s="252"/>
      <c r="T80" s="253"/>
      <c r="U80" s="252"/>
      <c r="V80" s="254"/>
      <c r="W80" s="254"/>
      <c r="X80" s="254"/>
      <c r="Y80" s="254"/>
      <c r="Z80" s="254"/>
      <c r="AA80" s="254"/>
      <c r="AB80" s="254"/>
      <c r="AC80" s="254"/>
      <c r="AD80" s="254"/>
      <c r="AE80" s="254" t="s">
        <v>164</v>
      </c>
      <c r="AF80" s="254">
        <v>0</v>
      </c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</row>
    <row r="81" spans="1:60" outlineLevel="1">
      <c r="A81" s="245">
        <v>30</v>
      </c>
      <c r="B81" s="246" t="s">
        <v>253</v>
      </c>
      <c r="C81" s="247" t="s">
        <v>254</v>
      </c>
      <c r="D81" s="252" t="s">
        <v>190</v>
      </c>
      <c r="E81" s="249">
        <v>389</v>
      </c>
      <c r="F81" s="250"/>
      <c r="G81" s="251">
        <f>ROUND(E81*F81,2)</f>
        <v>0</v>
      </c>
      <c r="H81" s="250"/>
      <c r="I81" s="251">
        <f>ROUND(E81*H81,2)</f>
        <v>0</v>
      </c>
      <c r="J81" s="250"/>
      <c r="K81" s="251">
        <f>ROUND(E81*J81,2)</f>
        <v>0</v>
      </c>
      <c r="L81" s="251">
        <v>21</v>
      </c>
      <c r="M81" s="251">
        <f>G81*(1+L81/100)</f>
        <v>0</v>
      </c>
      <c r="N81" s="252">
        <v>0</v>
      </c>
      <c r="O81" s="252">
        <f>ROUND(E81*N81,5)</f>
        <v>0</v>
      </c>
      <c r="P81" s="252">
        <v>0</v>
      </c>
      <c r="Q81" s="252">
        <f>ROUND(E81*P81,5)</f>
        <v>0</v>
      </c>
      <c r="R81" s="252"/>
      <c r="S81" s="252"/>
      <c r="T81" s="253">
        <v>0.06</v>
      </c>
      <c r="U81" s="252">
        <f>ROUND(E81*T81,2)</f>
        <v>23.34</v>
      </c>
      <c r="V81" s="254"/>
      <c r="W81" s="254"/>
      <c r="X81" s="254"/>
      <c r="Y81" s="254"/>
      <c r="Z81" s="254"/>
      <c r="AA81" s="254"/>
      <c r="AB81" s="254"/>
      <c r="AC81" s="254"/>
      <c r="AD81" s="254"/>
      <c r="AE81" s="254" t="s">
        <v>110</v>
      </c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</row>
    <row r="82" spans="1:60" outlineLevel="1">
      <c r="A82" s="245"/>
      <c r="B82" s="246"/>
      <c r="C82" s="285" t="s">
        <v>252</v>
      </c>
      <c r="D82" s="286"/>
      <c r="E82" s="287">
        <v>389</v>
      </c>
      <c r="F82" s="251"/>
      <c r="G82" s="251"/>
      <c r="H82" s="251"/>
      <c r="I82" s="251"/>
      <c r="J82" s="251"/>
      <c r="K82" s="251"/>
      <c r="L82" s="251"/>
      <c r="M82" s="251"/>
      <c r="N82" s="252"/>
      <c r="O82" s="252"/>
      <c r="P82" s="252"/>
      <c r="Q82" s="252"/>
      <c r="R82" s="252"/>
      <c r="S82" s="252"/>
      <c r="T82" s="253"/>
      <c r="U82" s="252"/>
      <c r="V82" s="254"/>
      <c r="W82" s="254"/>
      <c r="X82" s="254"/>
      <c r="Y82" s="254"/>
      <c r="Z82" s="254"/>
      <c r="AA82" s="254"/>
      <c r="AB82" s="254"/>
      <c r="AC82" s="254"/>
      <c r="AD82" s="254"/>
      <c r="AE82" s="254" t="s">
        <v>164</v>
      </c>
      <c r="AF82" s="254">
        <v>0</v>
      </c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</row>
    <row r="83" spans="1:60" outlineLevel="1">
      <c r="A83" s="245">
        <v>31</v>
      </c>
      <c r="B83" s="246" t="s">
        <v>255</v>
      </c>
      <c r="C83" s="247" t="s">
        <v>256</v>
      </c>
      <c r="D83" s="252" t="s">
        <v>257</v>
      </c>
      <c r="E83" s="249">
        <v>11.67</v>
      </c>
      <c r="F83" s="250"/>
      <c r="G83" s="251">
        <f>ROUND(E83*F83,2)</f>
        <v>0</v>
      </c>
      <c r="H83" s="250"/>
      <c r="I83" s="251">
        <f>ROUND(E83*H83,2)</f>
        <v>0</v>
      </c>
      <c r="J83" s="250"/>
      <c r="K83" s="251">
        <f>ROUND(E83*J83,2)</f>
        <v>0</v>
      </c>
      <c r="L83" s="251">
        <v>21</v>
      </c>
      <c r="M83" s="251">
        <f>G83*(1+L83/100)</f>
        <v>0</v>
      </c>
      <c r="N83" s="252">
        <v>1E-3</v>
      </c>
      <c r="O83" s="252">
        <f>ROUND(E83*N83,5)</f>
        <v>1.167E-2</v>
      </c>
      <c r="P83" s="252">
        <v>0</v>
      </c>
      <c r="Q83" s="252">
        <f>ROUND(E83*P83,5)</f>
        <v>0</v>
      </c>
      <c r="R83" s="252"/>
      <c r="S83" s="252"/>
      <c r="T83" s="253">
        <v>0</v>
      </c>
      <c r="U83" s="252">
        <f>ROUND(E83*T83,2)</f>
        <v>0</v>
      </c>
      <c r="V83" s="254"/>
      <c r="W83" s="254"/>
      <c r="X83" s="254"/>
      <c r="Y83" s="254"/>
      <c r="Z83" s="254"/>
      <c r="AA83" s="254"/>
      <c r="AB83" s="254"/>
      <c r="AC83" s="254"/>
      <c r="AD83" s="254"/>
      <c r="AE83" s="254" t="s">
        <v>258</v>
      </c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</row>
    <row r="84" spans="1:60" outlineLevel="1">
      <c r="A84" s="245"/>
      <c r="B84" s="246"/>
      <c r="C84" s="285" t="s">
        <v>259</v>
      </c>
      <c r="D84" s="286"/>
      <c r="E84" s="287">
        <v>11.67</v>
      </c>
      <c r="F84" s="251"/>
      <c r="G84" s="251"/>
      <c r="H84" s="251"/>
      <c r="I84" s="251"/>
      <c r="J84" s="251"/>
      <c r="K84" s="251"/>
      <c r="L84" s="251"/>
      <c r="M84" s="251"/>
      <c r="N84" s="252"/>
      <c r="O84" s="252"/>
      <c r="P84" s="252"/>
      <c r="Q84" s="252"/>
      <c r="R84" s="252"/>
      <c r="S84" s="252"/>
      <c r="T84" s="253"/>
      <c r="U84" s="252"/>
      <c r="V84" s="254"/>
      <c r="W84" s="254"/>
      <c r="X84" s="254"/>
      <c r="Y84" s="254"/>
      <c r="Z84" s="254"/>
      <c r="AA84" s="254"/>
      <c r="AB84" s="254"/>
      <c r="AC84" s="254"/>
      <c r="AD84" s="254"/>
      <c r="AE84" s="254" t="s">
        <v>164</v>
      </c>
      <c r="AF84" s="254">
        <v>0</v>
      </c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</row>
    <row r="85" spans="1:60">
      <c r="A85" s="255" t="s">
        <v>105</v>
      </c>
      <c r="B85" s="256" t="s">
        <v>134</v>
      </c>
      <c r="C85" s="257" t="s">
        <v>135</v>
      </c>
      <c r="D85" s="261"/>
      <c r="E85" s="259"/>
      <c r="F85" s="260"/>
      <c r="G85" s="260">
        <f>SUMIF(AE86:AE119,"&lt;&gt;NOR",G86:G119)</f>
        <v>0</v>
      </c>
      <c r="H85" s="260"/>
      <c r="I85" s="260">
        <f>SUM(I86:I119)</f>
        <v>0</v>
      </c>
      <c r="J85" s="260"/>
      <c r="K85" s="260">
        <f>SUM(K86:K119)</f>
        <v>0</v>
      </c>
      <c r="L85" s="260"/>
      <c r="M85" s="260">
        <f>SUM(M86:M119)</f>
        <v>0</v>
      </c>
      <c r="N85" s="261"/>
      <c r="O85" s="261">
        <f>SUM(O86:O119)</f>
        <v>65.908050000000003</v>
      </c>
      <c r="P85" s="261"/>
      <c r="Q85" s="261">
        <f>SUM(Q86:Q119)</f>
        <v>0</v>
      </c>
      <c r="R85" s="261"/>
      <c r="S85" s="261"/>
      <c r="T85" s="262"/>
      <c r="U85" s="261">
        <f>SUM(U86:U119)</f>
        <v>146.55000000000004</v>
      </c>
      <c r="AE85" s="96" t="s">
        <v>106</v>
      </c>
    </row>
    <row r="86" spans="1:60" outlineLevel="1">
      <c r="A86" s="245">
        <v>32</v>
      </c>
      <c r="B86" s="246" t="s">
        <v>260</v>
      </c>
      <c r="C86" s="247" t="s">
        <v>261</v>
      </c>
      <c r="D86" s="252" t="s">
        <v>162</v>
      </c>
      <c r="E86" s="249">
        <v>2.2475000000000001</v>
      </c>
      <c r="F86" s="250"/>
      <c r="G86" s="251">
        <f>ROUND(E86*F86,2)</f>
        <v>0</v>
      </c>
      <c r="H86" s="250"/>
      <c r="I86" s="251">
        <f>ROUND(E86*H86,2)</f>
        <v>0</v>
      </c>
      <c r="J86" s="250"/>
      <c r="K86" s="251">
        <f>ROUND(E86*J86,2)</f>
        <v>0</v>
      </c>
      <c r="L86" s="251">
        <v>21</v>
      </c>
      <c r="M86" s="251">
        <f>G86*(1+L86/100)</f>
        <v>0</v>
      </c>
      <c r="N86" s="252">
        <v>2.1</v>
      </c>
      <c r="O86" s="252">
        <f>ROUND(E86*N86,5)</f>
        <v>4.7197500000000003</v>
      </c>
      <c r="P86" s="252">
        <v>0</v>
      </c>
      <c r="Q86" s="252">
        <f>ROUND(E86*P86,5)</f>
        <v>0</v>
      </c>
      <c r="R86" s="252"/>
      <c r="S86" s="252"/>
      <c r="T86" s="253">
        <v>0.97</v>
      </c>
      <c r="U86" s="252">
        <f>ROUND(E86*T86,2)</f>
        <v>2.1800000000000002</v>
      </c>
      <c r="V86" s="254"/>
      <c r="W86" s="254"/>
      <c r="X86" s="254"/>
      <c r="Y86" s="254"/>
      <c r="Z86" s="254"/>
      <c r="AA86" s="254"/>
      <c r="AB86" s="254"/>
      <c r="AC86" s="254"/>
      <c r="AD86" s="254"/>
      <c r="AE86" s="254" t="s">
        <v>110</v>
      </c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254"/>
    </row>
    <row r="87" spans="1:60" outlineLevel="1">
      <c r="A87" s="245"/>
      <c r="B87" s="246"/>
      <c r="C87" s="285" t="s">
        <v>262</v>
      </c>
      <c r="D87" s="286"/>
      <c r="E87" s="287">
        <v>1.296</v>
      </c>
      <c r="F87" s="251"/>
      <c r="G87" s="251"/>
      <c r="H87" s="251"/>
      <c r="I87" s="251"/>
      <c r="J87" s="251"/>
      <c r="K87" s="251"/>
      <c r="L87" s="251"/>
      <c r="M87" s="251"/>
      <c r="N87" s="252"/>
      <c r="O87" s="252"/>
      <c r="P87" s="252"/>
      <c r="Q87" s="252"/>
      <c r="R87" s="252"/>
      <c r="S87" s="252"/>
      <c r="T87" s="253"/>
      <c r="U87" s="252"/>
      <c r="V87" s="254"/>
      <c r="W87" s="254"/>
      <c r="X87" s="254"/>
      <c r="Y87" s="254"/>
      <c r="Z87" s="254"/>
      <c r="AA87" s="254"/>
      <c r="AB87" s="254"/>
      <c r="AC87" s="254"/>
      <c r="AD87" s="254"/>
      <c r="AE87" s="254" t="s">
        <v>164</v>
      </c>
      <c r="AF87" s="254">
        <v>0</v>
      </c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4"/>
    </row>
    <row r="88" spans="1:60" outlineLevel="1">
      <c r="A88" s="245"/>
      <c r="B88" s="246"/>
      <c r="C88" s="285" t="s">
        <v>263</v>
      </c>
      <c r="D88" s="286"/>
      <c r="E88" s="287">
        <v>0.315</v>
      </c>
      <c r="F88" s="251"/>
      <c r="G88" s="251"/>
      <c r="H88" s="251"/>
      <c r="I88" s="251"/>
      <c r="J88" s="251"/>
      <c r="K88" s="251"/>
      <c r="L88" s="251"/>
      <c r="M88" s="251"/>
      <c r="N88" s="252"/>
      <c r="O88" s="252"/>
      <c r="P88" s="252"/>
      <c r="Q88" s="252"/>
      <c r="R88" s="252"/>
      <c r="S88" s="252"/>
      <c r="T88" s="253"/>
      <c r="U88" s="252"/>
      <c r="V88" s="254"/>
      <c r="W88" s="254"/>
      <c r="X88" s="254"/>
      <c r="Y88" s="254"/>
      <c r="Z88" s="254"/>
      <c r="AA88" s="254"/>
      <c r="AB88" s="254"/>
      <c r="AC88" s="254"/>
      <c r="AD88" s="254"/>
      <c r="AE88" s="254" t="s">
        <v>164</v>
      </c>
      <c r="AF88" s="254">
        <v>0</v>
      </c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</row>
    <row r="89" spans="1:60" outlineLevel="1">
      <c r="A89" s="245"/>
      <c r="B89" s="246"/>
      <c r="C89" s="285" t="s">
        <v>264</v>
      </c>
      <c r="D89" s="286"/>
      <c r="E89" s="287">
        <v>0.2</v>
      </c>
      <c r="F89" s="251"/>
      <c r="G89" s="251"/>
      <c r="H89" s="251"/>
      <c r="I89" s="251"/>
      <c r="J89" s="251"/>
      <c r="K89" s="251"/>
      <c r="L89" s="251"/>
      <c r="M89" s="251"/>
      <c r="N89" s="252"/>
      <c r="O89" s="252"/>
      <c r="P89" s="252"/>
      <c r="Q89" s="252"/>
      <c r="R89" s="252"/>
      <c r="S89" s="252"/>
      <c r="T89" s="253"/>
      <c r="U89" s="252"/>
      <c r="V89" s="254"/>
      <c r="W89" s="254"/>
      <c r="X89" s="254"/>
      <c r="Y89" s="254"/>
      <c r="Z89" s="254"/>
      <c r="AA89" s="254"/>
      <c r="AB89" s="254"/>
      <c r="AC89" s="254"/>
      <c r="AD89" s="254"/>
      <c r="AE89" s="254" t="s">
        <v>164</v>
      </c>
      <c r="AF89" s="254">
        <v>0</v>
      </c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</row>
    <row r="90" spans="1:60" outlineLevel="1">
      <c r="A90" s="245"/>
      <c r="B90" s="246"/>
      <c r="C90" s="285" t="s">
        <v>265</v>
      </c>
      <c r="D90" s="286"/>
      <c r="E90" s="287">
        <v>0.25600000000000001</v>
      </c>
      <c r="F90" s="251"/>
      <c r="G90" s="251"/>
      <c r="H90" s="251"/>
      <c r="I90" s="251"/>
      <c r="J90" s="251"/>
      <c r="K90" s="251"/>
      <c r="L90" s="251"/>
      <c r="M90" s="251"/>
      <c r="N90" s="252"/>
      <c r="O90" s="252"/>
      <c r="P90" s="252"/>
      <c r="Q90" s="252"/>
      <c r="R90" s="252"/>
      <c r="S90" s="252"/>
      <c r="T90" s="253"/>
      <c r="U90" s="252"/>
      <c r="V90" s="254"/>
      <c r="W90" s="254"/>
      <c r="X90" s="254"/>
      <c r="Y90" s="254"/>
      <c r="Z90" s="254"/>
      <c r="AA90" s="254"/>
      <c r="AB90" s="254"/>
      <c r="AC90" s="254"/>
      <c r="AD90" s="254"/>
      <c r="AE90" s="254" t="s">
        <v>164</v>
      </c>
      <c r="AF90" s="254">
        <v>0</v>
      </c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</row>
    <row r="91" spans="1:60" outlineLevel="1">
      <c r="A91" s="245"/>
      <c r="B91" s="246"/>
      <c r="C91" s="285" t="s">
        <v>266</v>
      </c>
      <c r="D91" s="286"/>
      <c r="E91" s="287">
        <v>0.12</v>
      </c>
      <c r="F91" s="251"/>
      <c r="G91" s="251"/>
      <c r="H91" s="251"/>
      <c r="I91" s="251"/>
      <c r="J91" s="251"/>
      <c r="K91" s="251"/>
      <c r="L91" s="251"/>
      <c r="M91" s="251"/>
      <c r="N91" s="252"/>
      <c r="O91" s="252"/>
      <c r="P91" s="252"/>
      <c r="Q91" s="252"/>
      <c r="R91" s="252"/>
      <c r="S91" s="252"/>
      <c r="T91" s="253"/>
      <c r="U91" s="252"/>
      <c r="V91" s="254"/>
      <c r="W91" s="254"/>
      <c r="X91" s="254"/>
      <c r="Y91" s="254"/>
      <c r="Z91" s="254"/>
      <c r="AA91" s="254"/>
      <c r="AB91" s="254"/>
      <c r="AC91" s="254"/>
      <c r="AD91" s="254"/>
      <c r="AE91" s="254" t="s">
        <v>164</v>
      </c>
      <c r="AF91" s="254">
        <v>0</v>
      </c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</row>
    <row r="92" spans="1:60" outlineLevel="1">
      <c r="A92" s="245"/>
      <c r="B92" s="246"/>
      <c r="C92" s="285" t="s">
        <v>267</v>
      </c>
      <c r="D92" s="286"/>
      <c r="E92" s="287">
        <v>4.0500000000000001E-2</v>
      </c>
      <c r="F92" s="251"/>
      <c r="G92" s="251"/>
      <c r="H92" s="251"/>
      <c r="I92" s="251"/>
      <c r="J92" s="251"/>
      <c r="K92" s="251"/>
      <c r="L92" s="251"/>
      <c r="M92" s="251"/>
      <c r="N92" s="252"/>
      <c r="O92" s="252"/>
      <c r="P92" s="252"/>
      <c r="Q92" s="252"/>
      <c r="R92" s="252"/>
      <c r="S92" s="252"/>
      <c r="T92" s="253"/>
      <c r="U92" s="252"/>
      <c r="V92" s="254"/>
      <c r="W92" s="254"/>
      <c r="X92" s="254"/>
      <c r="Y92" s="254"/>
      <c r="Z92" s="254"/>
      <c r="AA92" s="254"/>
      <c r="AB92" s="254"/>
      <c r="AC92" s="254"/>
      <c r="AD92" s="254"/>
      <c r="AE92" s="254" t="s">
        <v>164</v>
      </c>
      <c r="AF92" s="254">
        <v>0</v>
      </c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</row>
    <row r="93" spans="1:60" outlineLevel="1">
      <c r="A93" s="245"/>
      <c r="B93" s="246"/>
      <c r="C93" s="285" t="s">
        <v>268</v>
      </c>
      <c r="D93" s="286"/>
      <c r="E93" s="287">
        <v>0.02</v>
      </c>
      <c r="F93" s="251"/>
      <c r="G93" s="251"/>
      <c r="H93" s="251"/>
      <c r="I93" s="251"/>
      <c r="J93" s="251"/>
      <c r="K93" s="251"/>
      <c r="L93" s="251"/>
      <c r="M93" s="251"/>
      <c r="N93" s="252"/>
      <c r="O93" s="252"/>
      <c r="P93" s="252"/>
      <c r="Q93" s="252"/>
      <c r="R93" s="252"/>
      <c r="S93" s="252"/>
      <c r="T93" s="253"/>
      <c r="U93" s="252"/>
      <c r="V93" s="254"/>
      <c r="W93" s="254"/>
      <c r="X93" s="254"/>
      <c r="Y93" s="254"/>
      <c r="Z93" s="254"/>
      <c r="AA93" s="254"/>
      <c r="AB93" s="254"/>
      <c r="AC93" s="254"/>
      <c r="AD93" s="254"/>
      <c r="AE93" s="254" t="s">
        <v>164</v>
      </c>
      <c r="AF93" s="254">
        <v>0</v>
      </c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</row>
    <row r="94" spans="1:60" outlineLevel="1">
      <c r="A94" s="245">
        <v>33</v>
      </c>
      <c r="B94" s="246" t="s">
        <v>269</v>
      </c>
      <c r="C94" s="247" t="s">
        <v>270</v>
      </c>
      <c r="D94" s="252" t="s">
        <v>271</v>
      </c>
      <c r="E94" s="249">
        <v>83</v>
      </c>
      <c r="F94" s="250"/>
      <c r="G94" s="251">
        <f>ROUND(E94*F94,2)</f>
        <v>0</v>
      </c>
      <c r="H94" s="250"/>
      <c r="I94" s="251">
        <f>ROUND(E94*H94,2)</f>
        <v>0</v>
      </c>
      <c r="J94" s="250"/>
      <c r="K94" s="251">
        <f>ROUND(E94*J94,2)</f>
        <v>0</v>
      </c>
      <c r="L94" s="251">
        <v>21</v>
      </c>
      <c r="M94" s="251">
        <f>G94*(1+L94/100)</f>
        <v>0</v>
      </c>
      <c r="N94" s="252">
        <v>5.9100000000000003E-3</v>
      </c>
      <c r="O94" s="252">
        <f>ROUND(E94*N94,5)</f>
        <v>0.49053000000000002</v>
      </c>
      <c r="P94" s="252">
        <v>0</v>
      </c>
      <c r="Q94" s="252">
        <f>ROUND(E94*P94,5)</f>
        <v>0</v>
      </c>
      <c r="R94" s="252"/>
      <c r="S94" s="252"/>
      <c r="T94" s="253">
        <v>0.81</v>
      </c>
      <c r="U94" s="252">
        <f>ROUND(E94*T94,2)</f>
        <v>67.23</v>
      </c>
      <c r="V94" s="254"/>
      <c r="W94" s="254"/>
      <c r="X94" s="254"/>
      <c r="Y94" s="254"/>
      <c r="Z94" s="254"/>
      <c r="AA94" s="254"/>
      <c r="AB94" s="254"/>
      <c r="AC94" s="254"/>
      <c r="AD94" s="254"/>
      <c r="AE94" s="254" t="s">
        <v>110</v>
      </c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</row>
    <row r="95" spans="1:60" outlineLevel="1">
      <c r="A95" s="245"/>
      <c r="B95" s="246"/>
      <c r="C95" s="399" t="s">
        <v>272</v>
      </c>
      <c r="D95" s="400"/>
      <c r="E95" s="401"/>
      <c r="F95" s="402"/>
      <c r="G95" s="403"/>
      <c r="H95" s="251"/>
      <c r="I95" s="251"/>
      <c r="J95" s="251"/>
      <c r="K95" s="251"/>
      <c r="L95" s="251"/>
      <c r="M95" s="251"/>
      <c r="N95" s="252"/>
      <c r="O95" s="252"/>
      <c r="P95" s="252"/>
      <c r="Q95" s="252"/>
      <c r="R95" s="252"/>
      <c r="S95" s="252"/>
      <c r="T95" s="253"/>
      <c r="U95" s="252"/>
      <c r="V95" s="254"/>
      <c r="W95" s="254"/>
      <c r="X95" s="254"/>
      <c r="Y95" s="254"/>
      <c r="Z95" s="254"/>
      <c r="AA95" s="254"/>
      <c r="AB95" s="254"/>
      <c r="AC95" s="254"/>
      <c r="AD95" s="254"/>
      <c r="AE95" s="254" t="s">
        <v>217</v>
      </c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88" t="str">
        <f>C95</f>
        <v>Např. PVC DN 100-250 mm</v>
      </c>
      <c r="BB95" s="254"/>
      <c r="BC95" s="254"/>
      <c r="BD95" s="254"/>
      <c r="BE95" s="254"/>
      <c r="BF95" s="254"/>
      <c r="BG95" s="254"/>
      <c r="BH95" s="254"/>
    </row>
    <row r="96" spans="1:60" outlineLevel="1">
      <c r="A96" s="245"/>
      <c r="B96" s="246"/>
      <c r="C96" s="285" t="s">
        <v>273</v>
      </c>
      <c r="D96" s="286"/>
      <c r="E96" s="287">
        <v>36</v>
      </c>
      <c r="F96" s="251"/>
      <c r="G96" s="251"/>
      <c r="H96" s="251"/>
      <c r="I96" s="251"/>
      <c r="J96" s="251"/>
      <c r="K96" s="251"/>
      <c r="L96" s="251"/>
      <c r="M96" s="251"/>
      <c r="N96" s="252"/>
      <c r="O96" s="252"/>
      <c r="P96" s="252"/>
      <c r="Q96" s="252"/>
      <c r="R96" s="252"/>
      <c r="S96" s="252"/>
      <c r="T96" s="253"/>
      <c r="U96" s="252"/>
      <c r="V96" s="254"/>
      <c r="W96" s="254"/>
      <c r="X96" s="254"/>
      <c r="Y96" s="254"/>
      <c r="Z96" s="254"/>
      <c r="AA96" s="254"/>
      <c r="AB96" s="254"/>
      <c r="AC96" s="254"/>
      <c r="AD96" s="254"/>
      <c r="AE96" s="254" t="s">
        <v>164</v>
      </c>
      <c r="AF96" s="254">
        <v>0</v>
      </c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</row>
    <row r="97" spans="1:60" outlineLevel="1">
      <c r="A97" s="245"/>
      <c r="B97" s="246"/>
      <c r="C97" s="285" t="s">
        <v>274</v>
      </c>
      <c r="D97" s="286"/>
      <c r="E97" s="287">
        <v>35</v>
      </c>
      <c r="F97" s="251"/>
      <c r="G97" s="251"/>
      <c r="H97" s="251"/>
      <c r="I97" s="251"/>
      <c r="J97" s="251"/>
      <c r="K97" s="251"/>
      <c r="L97" s="251"/>
      <c r="M97" s="251"/>
      <c r="N97" s="252"/>
      <c r="O97" s="252"/>
      <c r="P97" s="252"/>
      <c r="Q97" s="252"/>
      <c r="R97" s="252"/>
      <c r="S97" s="252"/>
      <c r="T97" s="253"/>
      <c r="U97" s="252"/>
      <c r="V97" s="254"/>
      <c r="W97" s="254"/>
      <c r="X97" s="254"/>
      <c r="Y97" s="254"/>
      <c r="Z97" s="254"/>
      <c r="AA97" s="254"/>
      <c r="AB97" s="254"/>
      <c r="AC97" s="254"/>
      <c r="AD97" s="254"/>
      <c r="AE97" s="254" t="s">
        <v>164</v>
      </c>
      <c r="AF97" s="254">
        <v>0</v>
      </c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</row>
    <row r="98" spans="1:60" outlineLevel="1">
      <c r="A98" s="245"/>
      <c r="B98" s="246"/>
      <c r="C98" s="285" t="s">
        <v>275</v>
      </c>
      <c r="D98" s="286"/>
      <c r="E98" s="287">
        <v>8</v>
      </c>
      <c r="F98" s="251"/>
      <c r="G98" s="251"/>
      <c r="H98" s="251"/>
      <c r="I98" s="251"/>
      <c r="J98" s="251"/>
      <c r="K98" s="251"/>
      <c r="L98" s="251"/>
      <c r="M98" s="251"/>
      <c r="N98" s="252"/>
      <c r="O98" s="252"/>
      <c r="P98" s="252"/>
      <c r="Q98" s="252"/>
      <c r="R98" s="252"/>
      <c r="S98" s="252"/>
      <c r="T98" s="253"/>
      <c r="U98" s="252"/>
      <c r="V98" s="254"/>
      <c r="W98" s="254"/>
      <c r="X98" s="254"/>
      <c r="Y98" s="254"/>
      <c r="Z98" s="254"/>
      <c r="AA98" s="254"/>
      <c r="AB98" s="254"/>
      <c r="AC98" s="254"/>
      <c r="AD98" s="254"/>
      <c r="AE98" s="254" t="s">
        <v>164</v>
      </c>
      <c r="AF98" s="254">
        <v>0</v>
      </c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</row>
    <row r="99" spans="1:60" outlineLevel="1">
      <c r="A99" s="245"/>
      <c r="B99" s="246"/>
      <c r="C99" s="285" t="s">
        <v>276</v>
      </c>
      <c r="D99" s="286"/>
      <c r="E99" s="287">
        <v>4</v>
      </c>
      <c r="F99" s="251"/>
      <c r="G99" s="251"/>
      <c r="H99" s="251"/>
      <c r="I99" s="251"/>
      <c r="J99" s="251"/>
      <c r="K99" s="251"/>
      <c r="L99" s="251"/>
      <c r="M99" s="251"/>
      <c r="N99" s="252"/>
      <c r="O99" s="252"/>
      <c r="P99" s="252"/>
      <c r="Q99" s="252"/>
      <c r="R99" s="252"/>
      <c r="S99" s="252"/>
      <c r="T99" s="253"/>
      <c r="U99" s="252"/>
      <c r="V99" s="254"/>
      <c r="W99" s="254"/>
      <c r="X99" s="254"/>
      <c r="Y99" s="254"/>
      <c r="Z99" s="254"/>
      <c r="AA99" s="254"/>
      <c r="AB99" s="254"/>
      <c r="AC99" s="254"/>
      <c r="AD99" s="254"/>
      <c r="AE99" s="254" t="s">
        <v>164</v>
      </c>
      <c r="AF99" s="254">
        <v>0</v>
      </c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</row>
    <row r="100" spans="1:60" outlineLevel="1">
      <c r="A100" s="245">
        <v>34</v>
      </c>
      <c r="B100" s="246" t="s">
        <v>277</v>
      </c>
      <c r="C100" s="247" t="s">
        <v>278</v>
      </c>
      <c r="D100" s="252" t="s">
        <v>162</v>
      </c>
      <c r="E100" s="249">
        <v>23.269475</v>
      </c>
      <c r="F100" s="250"/>
      <c r="G100" s="251">
        <f>ROUND(E100*F100,2)</f>
        <v>0</v>
      </c>
      <c r="H100" s="250"/>
      <c r="I100" s="251">
        <f>ROUND(E100*H100,2)</f>
        <v>0</v>
      </c>
      <c r="J100" s="250"/>
      <c r="K100" s="251">
        <f>ROUND(E100*J100,2)</f>
        <v>0</v>
      </c>
      <c r="L100" s="251">
        <v>21</v>
      </c>
      <c r="M100" s="251">
        <f>G100*(1+L100/100)</f>
        <v>0</v>
      </c>
      <c r="N100" s="252">
        <v>2.5249999999999999</v>
      </c>
      <c r="O100" s="252">
        <f>ROUND(E100*N100,5)</f>
        <v>58.755420000000001</v>
      </c>
      <c r="P100" s="252">
        <v>0</v>
      </c>
      <c r="Q100" s="252">
        <f>ROUND(E100*P100,5)</f>
        <v>0</v>
      </c>
      <c r="R100" s="252"/>
      <c r="S100" s="252"/>
      <c r="T100" s="253">
        <v>0.48</v>
      </c>
      <c r="U100" s="252">
        <f>ROUND(E100*T100,2)</f>
        <v>11.17</v>
      </c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 t="s">
        <v>110</v>
      </c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 s="254"/>
      <c r="BF100" s="254"/>
      <c r="BG100" s="254"/>
      <c r="BH100" s="254"/>
    </row>
    <row r="101" spans="1:60" outlineLevel="1">
      <c r="A101" s="245"/>
      <c r="B101" s="246"/>
      <c r="C101" s="285" t="s">
        <v>279</v>
      </c>
      <c r="D101" s="286"/>
      <c r="E101" s="287">
        <v>14.256</v>
      </c>
      <c r="F101" s="251"/>
      <c r="G101" s="251"/>
      <c r="H101" s="251"/>
      <c r="I101" s="251"/>
      <c r="J101" s="251"/>
      <c r="K101" s="251"/>
      <c r="L101" s="251"/>
      <c r="M101" s="251"/>
      <c r="N101" s="252"/>
      <c r="O101" s="252"/>
      <c r="P101" s="252"/>
      <c r="Q101" s="252"/>
      <c r="R101" s="252"/>
      <c r="S101" s="252"/>
      <c r="T101" s="253"/>
      <c r="U101" s="252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 t="s">
        <v>164</v>
      </c>
      <c r="AF101" s="254">
        <v>0</v>
      </c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4"/>
      <c r="BE101" s="254"/>
      <c r="BF101" s="254"/>
      <c r="BG101" s="254"/>
      <c r="BH101" s="254"/>
    </row>
    <row r="102" spans="1:60" outlineLevel="1">
      <c r="A102" s="245"/>
      <c r="B102" s="246"/>
      <c r="C102" s="285" t="s">
        <v>280</v>
      </c>
      <c r="D102" s="286"/>
      <c r="E102" s="287">
        <v>2.0790000000000002</v>
      </c>
      <c r="F102" s="251"/>
      <c r="G102" s="251"/>
      <c r="H102" s="251"/>
      <c r="I102" s="251"/>
      <c r="J102" s="251"/>
      <c r="K102" s="251"/>
      <c r="L102" s="251"/>
      <c r="M102" s="251"/>
      <c r="N102" s="252"/>
      <c r="O102" s="252"/>
      <c r="P102" s="252"/>
      <c r="Q102" s="252"/>
      <c r="R102" s="252"/>
      <c r="S102" s="252"/>
      <c r="T102" s="253"/>
      <c r="U102" s="252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 t="s">
        <v>164</v>
      </c>
      <c r="AF102" s="254">
        <v>0</v>
      </c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</row>
    <row r="103" spans="1:60" outlineLevel="1">
      <c r="A103" s="245"/>
      <c r="B103" s="246"/>
      <c r="C103" s="285" t="s">
        <v>281</v>
      </c>
      <c r="D103" s="286"/>
      <c r="E103" s="287">
        <v>1.43</v>
      </c>
      <c r="F103" s="251"/>
      <c r="G103" s="251"/>
      <c r="H103" s="251"/>
      <c r="I103" s="251"/>
      <c r="J103" s="251"/>
      <c r="K103" s="251"/>
      <c r="L103" s="251"/>
      <c r="M103" s="251"/>
      <c r="N103" s="252"/>
      <c r="O103" s="252"/>
      <c r="P103" s="252"/>
      <c r="Q103" s="252"/>
      <c r="R103" s="252"/>
      <c r="S103" s="252"/>
      <c r="T103" s="253"/>
      <c r="U103" s="252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 t="s">
        <v>164</v>
      </c>
      <c r="AF103" s="254">
        <v>0</v>
      </c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54"/>
      <c r="BF103" s="254"/>
      <c r="BG103" s="254"/>
      <c r="BH103" s="254"/>
    </row>
    <row r="104" spans="1:60" outlineLevel="1">
      <c r="A104" s="245"/>
      <c r="B104" s="246"/>
      <c r="C104" s="285" t="s">
        <v>282</v>
      </c>
      <c r="D104" s="286"/>
      <c r="E104" s="287">
        <v>2.8159999999999998</v>
      </c>
      <c r="F104" s="251"/>
      <c r="G104" s="251"/>
      <c r="H104" s="251"/>
      <c r="I104" s="251"/>
      <c r="J104" s="251"/>
      <c r="K104" s="251"/>
      <c r="L104" s="251"/>
      <c r="M104" s="251"/>
      <c r="N104" s="252"/>
      <c r="O104" s="252"/>
      <c r="P104" s="252"/>
      <c r="Q104" s="252"/>
      <c r="R104" s="252"/>
      <c r="S104" s="252"/>
      <c r="T104" s="253"/>
      <c r="U104" s="252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 t="s">
        <v>164</v>
      </c>
      <c r="AF104" s="254">
        <v>0</v>
      </c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</row>
    <row r="105" spans="1:60" outlineLevel="1">
      <c r="A105" s="245"/>
      <c r="B105" s="246"/>
      <c r="C105" s="285" t="s">
        <v>283</v>
      </c>
      <c r="D105" s="286"/>
      <c r="E105" s="287">
        <v>2.444</v>
      </c>
      <c r="F105" s="251"/>
      <c r="G105" s="251"/>
      <c r="H105" s="251"/>
      <c r="I105" s="251"/>
      <c r="J105" s="251"/>
      <c r="K105" s="251"/>
      <c r="L105" s="251"/>
      <c r="M105" s="251"/>
      <c r="N105" s="252"/>
      <c r="O105" s="252"/>
      <c r="P105" s="252"/>
      <c r="Q105" s="252"/>
      <c r="R105" s="252"/>
      <c r="S105" s="252"/>
      <c r="T105" s="253"/>
      <c r="U105" s="252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 t="s">
        <v>164</v>
      </c>
      <c r="AF105" s="254">
        <v>0</v>
      </c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  <c r="AU105" s="254"/>
      <c r="AV105" s="254"/>
      <c r="AW105" s="254"/>
      <c r="AX105" s="254"/>
      <c r="AY105" s="254"/>
      <c r="AZ105" s="254"/>
      <c r="BA105" s="254"/>
      <c r="BB105" s="254"/>
      <c r="BC105" s="254"/>
      <c r="BD105" s="254"/>
      <c r="BE105" s="254"/>
      <c r="BF105" s="254"/>
      <c r="BG105" s="254"/>
      <c r="BH105" s="254"/>
    </row>
    <row r="106" spans="1:60" outlineLevel="1">
      <c r="A106" s="245"/>
      <c r="B106" s="246"/>
      <c r="C106" s="285" t="s">
        <v>284</v>
      </c>
      <c r="D106" s="286"/>
      <c r="E106" s="287">
        <v>0.20047499999999999</v>
      </c>
      <c r="F106" s="251"/>
      <c r="G106" s="251"/>
      <c r="H106" s="251"/>
      <c r="I106" s="251"/>
      <c r="J106" s="251"/>
      <c r="K106" s="251"/>
      <c r="L106" s="251"/>
      <c r="M106" s="251"/>
      <c r="N106" s="252"/>
      <c r="O106" s="252"/>
      <c r="P106" s="252"/>
      <c r="Q106" s="252"/>
      <c r="R106" s="252"/>
      <c r="S106" s="252"/>
      <c r="T106" s="253"/>
      <c r="U106" s="252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 t="s">
        <v>164</v>
      </c>
      <c r="AF106" s="254">
        <v>0</v>
      </c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 s="254"/>
      <c r="BF106" s="254"/>
      <c r="BG106" s="254"/>
      <c r="BH106" s="254"/>
    </row>
    <row r="107" spans="1:60" outlineLevel="1">
      <c r="A107" s="245"/>
      <c r="B107" s="246"/>
      <c r="C107" s="285" t="s">
        <v>285</v>
      </c>
      <c r="D107" s="286"/>
      <c r="E107" s="287">
        <v>4.3999999999999997E-2</v>
      </c>
      <c r="F107" s="251"/>
      <c r="G107" s="251"/>
      <c r="H107" s="251"/>
      <c r="I107" s="251"/>
      <c r="J107" s="251"/>
      <c r="K107" s="251"/>
      <c r="L107" s="251"/>
      <c r="M107" s="251"/>
      <c r="N107" s="252"/>
      <c r="O107" s="252"/>
      <c r="P107" s="252"/>
      <c r="Q107" s="252"/>
      <c r="R107" s="252"/>
      <c r="S107" s="252"/>
      <c r="T107" s="253"/>
      <c r="U107" s="252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 t="s">
        <v>164</v>
      </c>
      <c r="AF107" s="254">
        <v>0</v>
      </c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4"/>
    </row>
    <row r="108" spans="1:60" outlineLevel="1">
      <c r="A108" s="245">
        <v>35</v>
      </c>
      <c r="B108" s="246" t="s">
        <v>286</v>
      </c>
      <c r="C108" s="247" t="s">
        <v>287</v>
      </c>
      <c r="D108" s="252" t="s">
        <v>190</v>
      </c>
      <c r="E108" s="249">
        <v>47.16</v>
      </c>
      <c r="F108" s="250"/>
      <c r="G108" s="251">
        <f>ROUND(E108*F108,2)</f>
        <v>0</v>
      </c>
      <c r="H108" s="250"/>
      <c r="I108" s="251">
        <f>ROUND(E108*H108,2)</f>
        <v>0</v>
      </c>
      <c r="J108" s="250"/>
      <c r="K108" s="251">
        <f>ROUND(E108*J108,2)</f>
        <v>0</v>
      </c>
      <c r="L108" s="251">
        <v>21</v>
      </c>
      <c r="M108" s="251">
        <f>G108*(1+L108/100)</f>
        <v>0</v>
      </c>
      <c r="N108" s="252">
        <v>3.9199999999999999E-2</v>
      </c>
      <c r="O108" s="252">
        <f>ROUND(E108*N108,5)</f>
        <v>1.84867</v>
      </c>
      <c r="P108" s="252">
        <v>0</v>
      </c>
      <c r="Q108" s="252">
        <f>ROUND(E108*P108,5)</f>
        <v>0</v>
      </c>
      <c r="R108" s="252"/>
      <c r="S108" s="252"/>
      <c r="T108" s="253">
        <v>1.05</v>
      </c>
      <c r="U108" s="252">
        <f>ROUND(E108*T108,2)</f>
        <v>49.52</v>
      </c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 t="s">
        <v>110</v>
      </c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4"/>
    </row>
    <row r="109" spans="1:60" outlineLevel="1">
      <c r="A109" s="245"/>
      <c r="B109" s="246"/>
      <c r="C109" s="285" t="s">
        <v>288</v>
      </c>
      <c r="D109" s="286"/>
      <c r="E109" s="287">
        <v>25.92</v>
      </c>
      <c r="F109" s="251"/>
      <c r="G109" s="251"/>
      <c r="H109" s="251"/>
      <c r="I109" s="251"/>
      <c r="J109" s="251"/>
      <c r="K109" s="251"/>
      <c r="L109" s="251"/>
      <c r="M109" s="251"/>
      <c r="N109" s="252"/>
      <c r="O109" s="252"/>
      <c r="P109" s="252"/>
      <c r="Q109" s="252"/>
      <c r="R109" s="252"/>
      <c r="S109" s="252"/>
      <c r="T109" s="253"/>
      <c r="U109" s="252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 t="s">
        <v>164</v>
      </c>
      <c r="AF109" s="254">
        <v>0</v>
      </c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4"/>
      <c r="BF109" s="254"/>
      <c r="BG109" s="254"/>
      <c r="BH109" s="254"/>
    </row>
    <row r="110" spans="1:60" outlineLevel="1">
      <c r="A110" s="245"/>
      <c r="B110" s="246"/>
      <c r="C110" s="285" t="s">
        <v>289</v>
      </c>
      <c r="D110" s="286"/>
      <c r="E110" s="287">
        <v>12.6</v>
      </c>
      <c r="F110" s="251"/>
      <c r="G110" s="251"/>
      <c r="H110" s="251"/>
      <c r="I110" s="251"/>
      <c r="J110" s="251"/>
      <c r="K110" s="251"/>
      <c r="L110" s="251"/>
      <c r="M110" s="251"/>
      <c r="N110" s="252"/>
      <c r="O110" s="252"/>
      <c r="P110" s="252"/>
      <c r="Q110" s="252"/>
      <c r="R110" s="252"/>
      <c r="S110" s="252"/>
      <c r="T110" s="253"/>
      <c r="U110" s="252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 t="s">
        <v>164</v>
      </c>
      <c r="AF110" s="254">
        <v>0</v>
      </c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</row>
    <row r="111" spans="1:60" outlineLevel="1">
      <c r="A111" s="245"/>
      <c r="B111" s="246"/>
      <c r="C111" s="285" t="s">
        <v>290</v>
      </c>
      <c r="D111" s="286"/>
      <c r="E111" s="287">
        <v>4.8</v>
      </c>
      <c r="F111" s="251"/>
      <c r="G111" s="251"/>
      <c r="H111" s="251"/>
      <c r="I111" s="251"/>
      <c r="J111" s="251"/>
      <c r="K111" s="251"/>
      <c r="L111" s="251"/>
      <c r="M111" s="251"/>
      <c r="N111" s="252"/>
      <c r="O111" s="252"/>
      <c r="P111" s="252"/>
      <c r="Q111" s="252"/>
      <c r="R111" s="252"/>
      <c r="S111" s="252"/>
      <c r="T111" s="253"/>
      <c r="U111" s="252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 t="s">
        <v>164</v>
      </c>
      <c r="AF111" s="254">
        <v>0</v>
      </c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4"/>
      <c r="BD111" s="254"/>
      <c r="BE111" s="254"/>
      <c r="BF111" s="254"/>
      <c r="BG111" s="254"/>
      <c r="BH111" s="254"/>
    </row>
    <row r="112" spans="1:60" outlineLevel="1">
      <c r="A112" s="245"/>
      <c r="B112" s="246"/>
      <c r="C112" s="285" t="s">
        <v>291</v>
      </c>
      <c r="D112" s="286"/>
      <c r="E112" s="287">
        <v>3.84</v>
      </c>
      <c r="F112" s="251"/>
      <c r="G112" s="251"/>
      <c r="H112" s="251"/>
      <c r="I112" s="251"/>
      <c r="J112" s="251"/>
      <c r="K112" s="251"/>
      <c r="L112" s="251"/>
      <c r="M112" s="251"/>
      <c r="N112" s="252"/>
      <c r="O112" s="252"/>
      <c r="P112" s="252"/>
      <c r="Q112" s="252"/>
      <c r="R112" s="252"/>
      <c r="S112" s="252"/>
      <c r="T112" s="253"/>
      <c r="U112" s="252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 t="s">
        <v>164</v>
      </c>
      <c r="AF112" s="254">
        <v>0</v>
      </c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54"/>
      <c r="AT112" s="254"/>
      <c r="AU112" s="254"/>
      <c r="AV112" s="254"/>
      <c r="AW112" s="254"/>
      <c r="AX112" s="254"/>
      <c r="AY112" s="254"/>
      <c r="AZ112" s="254"/>
      <c r="BA112" s="254"/>
      <c r="BB112" s="254"/>
      <c r="BC112" s="254"/>
      <c r="BD112" s="254"/>
      <c r="BE112" s="254"/>
      <c r="BF112" s="254"/>
      <c r="BG112" s="254"/>
      <c r="BH112" s="254"/>
    </row>
    <row r="113" spans="1:60" outlineLevel="1">
      <c r="A113" s="245">
        <v>36</v>
      </c>
      <c r="B113" s="246" t="s">
        <v>292</v>
      </c>
      <c r="C113" s="247" t="s">
        <v>293</v>
      </c>
      <c r="D113" s="252" t="s">
        <v>190</v>
      </c>
      <c r="E113" s="249">
        <v>47.16</v>
      </c>
      <c r="F113" s="250"/>
      <c r="G113" s="251">
        <f>ROUND(E113*F113,2)</f>
        <v>0</v>
      </c>
      <c r="H113" s="250"/>
      <c r="I113" s="251">
        <f>ROUND(E113*H113,2)</f>
        <v>0</v>
      </c>
      <c r="J113" s="250"/>
      <c r="K113" s="251">
        <f>ROUND(E113*J113,2)</f>
        <v>0</v>
      </c>
      <c r="L113" s="251">
        <v>21</v>
      </c>
      <c r="M113" s="251">
        <f>G113*(1+L113/100)</f>
        <v>0</v>
      </c>
      <c r="N113" s="252">
        <v>0</v>
      </c>
      <c r="O113" s="252">
        <f>ROUND(E113*N113,5)</f>
        <v>0</v>
      </c>
      <c r="P113" s="252">
        <v>0</v>
      </c>
      <c r="Q113" s="252">
        <f>ROUND(E113*P113,5)</f>
        <v>0</v>
      </c>
      <c r="R113" s="252"/>
      <c r="S113" s="252"/>
      <c r="T113" s="253">
        <v>0.32</v>
      </c>
      <c r="U113" s="252">
        <f>ROUND(E113*T113,2)</f>
        <v>15.09</v>
      </c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 t="s">
        <v>110</v>
      </c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  <c r="AW113" s="254"/>
      <c r="AX113" s="254"/>
      <c r="AY113" s="254"/>
      <c r="AZ113" s="254"/>
      <c r="BA113" s="254"/>
      <c r="BB113" s="254"/>
      <c r="BC113" s="254"/>
      <c r="BD113" s="254"/>
      <c r="BE113" s="254"/>
      <c r="BF113" s="254"/>
      <c r="BG113" s="254"/>
      <c r="BH113" s="254"/>
    </row>
    <row r="114" spans="1:60" outlineLevel="1">
      <c r="A114" s="245"/>
      <c r="B114" s="246"/>
      <c r="C114" s="285" t="s">
        <v>288</v>
      </c>
      <c r="D114" s="286"/>
      <c r="E114" s="287">
        <v>25.92</v>
      </c>
      <c r="F114" s="251"/>
      <c r="G114" s="251"/>
      <c r="H114" s="251"/>
      <c r="I114" s="251"/>
      <c r="J114" s="251"/>
      <c r="K114" s="251"/>
      <c r="L114" s="251"/>
      <c r="M114" s="251"/>
      <c r="N114" s="252"/>
      <c r="O114" s="252"/>
      <c r="P114" s="252"/>
      <c r="Q114" s="252"/>
      <c r="R114" s="252"/>
      <c r="S114" s="252"/>
      <c r="T114" s="253"/>
      <c r="U114" s="252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 t="s">
        <v>164</v>
      </c>
      <c r="AF114" s="254">
        <v>0</v>
      </c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54"/>
      <c r="AT114" s="254"/>
      <c r="AU114" s="254"/>
      <c r="AV114" s="254"/>
      <c r="AW114" s="254"/>
      <c r="AX114" s="254"/>
      <c r="AY114" s="254"/>
      <c r="AZ114" s="254"/>
      <c r="BA114" s="254"/>
      <c r="BB114" s="254"/>
      <c r="BC114" s="254"/>
      <c r="BD114" s="254"/>
      <c r="BE114" s="254"/>
      <c r="BF114" s="254"/>
      <c r="BG114" s="254"/>
      <c r="BH114" s="254"/>
    </row>
    <row r="115" spans="1:60" outlineLevel="1">
      <c r="A115" s="245"/>
      <c r="B115" s="246"/>
      <c r="C115" s="285" t="s">
        <v>289</v>
      </c>
      <c r="D115" s="286"/>
      <c r="E115" s="287">
        <v>12.6</v>
      </c>
      <c r="F115" s="251"/>
      <c r="G115" s="251"/>
      <c r="H115" s="251"/>
      <c r="I115" s="251"/>
      <c r="J115" s="251"/>
      <c r="K115" s="251"/>
      <c r="L115" s="251"/>
      <c r="M115" s="251"/>
      <c r="N115" s="252"/>
      <c r="O115" s="252"/>
      <c r="P115" s="252"/>
      <c r="Q115" s="252"/>
      <c r="R115" s="252"/>
      <c r="S115" s="252"/>
      <c r="T115" s="253"/>
      <c r="U115" s="252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 t="s">
        <v>164</v>
      </c>
      <c r="AF115" s="254">
        <v>0</v>
      </c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4"/>
      <c r="AU115" s="254"/>
      <c r="AV115" s="254"/>
      <c r="AW115" s="254"/>
      <c r="AX115" s="254"/>
      <c r="AY115" s="254"/>
      <c r="AZ115" s="254"/>
      <c r="BA115" s="254"/>
      <c r="BB115" s="254"/>
      <c r="BC115" s="254"/>
      <c r="BD115" s="254"/>
      <c r="BE115" s="254"/>
      <c r="BF115" s="254"/>
      <c r="BG115" s="254"/>
      <c r="BH115" s="254"/>
    </row>
    <row r="116" spans="1:60" outlineLevel="1">
      <c r="A116" s="245"/>
      <c r="B116" s="246"/>
      <c r="C116" s="285" t="s">
        <v>290</v>
      </c>
      <c r="D116" s="286"/>
      <c r="E116" s="287">
        <v>4.8</v>
      </c>
      <c r="F116" s="251"/>
      <c r="G116" s="251"/>
      <c r="H116" s="251"/>
      <c r="I116" s="251"/>
      <c r="J116" s="251"/>
      <c r="K116" s="251"/>
      <c r="L116" s="251"/>
      <c r="M116" s="251"/>
      <c r="N116" s="252"/>
      <c r="O116" s="252"/>
      <c r="P116" s="252"/>
      <c r="Q116" s="252"/>
      <c r="R116" s="252"/>
      <c r="S116" s="252"/>
      <c r="T116" s="253"/>
      <c r="U116" s="252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 t="s">
        <v>164</v>
      </c>
      <c r="AF116" s="254">
        <v>0</v>
      </c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54"/>
      <c r="AT116" s="254"/>
      <c r="AU116" s="254"/>
      <c r="AV116" s="254"/>
      <c r="AW116" s="254"/>
      <c r="AX116" s="254"/>
      <c r="AY116" s="254"/>
      <c r="AZ116" s="254"/>
      <c r="BA116" s="254"/>
      <c r="BB116" s="254"/>
      <c r="BC116" s="254"/>
      <c r="BD116" s="254"/>
      <c r="BE116" s="254"/>
      <c r="BF116" s="254"/>
      <c r="BG116" s="254"/>
      <c r="BH116" s="254"/>
    </row>
    <row r="117" spans="1:60" outlineLevel="1">
      <c r="A117" s="245"/>
      <c r="B117" s="246"/>
      <c r="C117" s="285" t="s">
        <v>291</v>
      </c>
      <c r="D117" s="286"/>
      <c r="E117" s="287">
        <v>3.84</v>
      </c>
      <c r="F117" s="251"/>
      <c r="G117" s="251"/>
      <c r="H117" s="251"/>
      <c r="I117" s="251"/>
      <c r="J117" s="251"/>
      <c r="K117" s="251"/>
      <c r="L117" s="251"/>
      <c r="M117" s="251"/>
      <c r="N117" s="252"/>
      <c r="O117" s="252"/>
      <c r="P117" s="252"/>
      <c r="Q117" s="252"/>
      <c r="R117" s="252"/>
      <c r="S117" s="252"/>
      <c r="T117" s="253"/>
      <c r="U117" s="252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 t="s">
        <v>164</v>
      </c>
      <c r="AF117" s="254">
        <v>0</v>
      </c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254"/>
      <c r="BC117" s="254"/>
      <c r="BD117" s="254"/>
      <c r="BE117" s="254"/>
      <c r="BF117" s="254"/>
      <c r="BG117" s="254"/>
      <c r="BH117" s="254"/>
    </row>
    <row r="118" spans="1:60" ht="22.5" outlineLevel="1">
      <c r="A118" s="245">
        <v>37</v>
      </c>
      <c r="B118" s="246" t="s">
        <v>294</v>
      </c>
      <c r="C118" s="247" t="s">
        <v>295</v>
      </c>
      <c r="D118" s="252" t="s">
        <v>236</v>
      </c>
      <c r="E118" s="249">
        <v>8.9599999999999999E-2</v>
      </c>
      <c r="F118" s="250"/>
      <c r="G118" s="251">
        <f>ROUND(E118*F118,2)</f>
        <v>0</v>
      </c>
      <c r="H118" s="250"/>
      <c r="I118" s="251">
        <f>ROUND(E118*H118,2)</f>
        <v>0</v>
      </c>
      <c r="J118" s="250"/>
      <c r="K118" s="251">
        <f>ROUND(E118*J118,2)</f>
        <v>0</v>
      </c>
      <c r="L118" s="251">
        <v>21</v>
      </c>
      <c r="M118" s="251">
        <f>G118*(1+L118/100)</f>
        <v>0</v>
      </c>
      <c r="N118" s="252">
        <v>1.04548</v>
      </c>
      <c r="O118" s="252">
        <f>ROUND(E118*N118,5)</f>
        <v>9.3679999999999999E-2</v>
      </c>
      <c r="P118" s="252">
        <v>0</v>
      </c>
      <c r="Q118" s="252">
        <f>ROUND(E118*P118,5)</f>
        <v>0</v>
      </c>
      <c r="R118" s="252"/>
      <c r="S118" s="252"/>
      <c r="T118" s="253">
        <v>15.23</v>
      </c>
      <c r="U118" s="252">
        <f>ROUND(E118*T118,2)</f>
        <v>1.36</v>
      </c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 t="s">
        <v>110</v>
      </c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54"/>
      <c r="AT118" s="254"/>
      <c r="AU118" s="254"/>
      <c r="AV118" s="254"/>
      <c r="AW118" s="254"/>
      <c r="AX118" s="254"/>
      <c r="AY118" s="254"/>
      <c r="AZ118" s="254"/>
      <c r="BA118" s="254"/>
      <c r="BB118" s="254"/>
      <c r="BC118" s="254"/>
      <c r="BD118" s="254"/>
      <c r="BE118" s="254"/>
      <c r="BF118" s="254"/>
      <c r="BG118" s="254"/>
      <c r="BH118" s="254"/>
    </row>
    <row r="119" spans="1:60" outlineLevel="1">
      <c r="A119" s="245"/>
      <c r="B119" s="246"/>
      <c r="C119" s="285" t="s">
        <v>296</v>
      </c>
      <c r="D119" s="286"/>
      <c r="E119" s="287">
        <v>8.9599999999999999E-2</v>
      </c>
      <c r="F119" s="251"/>
      <c r="G119" s="251"/>
      <c r="H119" s="251"/>
      <c r="I119" s="251"/>
      <c r="J119" s="251"/>
      <c r="K119" s="251"/>
      <c r="L119" s="251"/>
      <c r="M119" s="251"/>
      <c r="N119" s="252"/>
      <c r="O119" s="252"/>
      <c r="P119" s="252"/>
      <c r="Q119" s="252"/>
      <c r="R119" s="252"/>
      <c r="S119" s="252"/>
      <c r="T119" s="253"/>
      <c r="U119" s="252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 t="s">
        <v>164</v>
      </c>
      <c r="AF119" s="254">
        <v>0</v>
      </c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  <c r="AS119" s="254"/>
      <c r="AT119" s="254"/>
      <c r="AU119" s="254"/>
      <c r="AV119" s="254"/>
      <c r="AW119" s="254"/>
      <c r="AX119" s="254"/>
      <c r="AY119" s="254"/>
      <c r="AZ119" s="254"/>
      <c r="BA119" s="254"/>
      <c r="BB119" s="254"/>
      <c r="BC119" s="254"/>
      <c r="BD119" s="254"/>
      <c r="BE119" s="254"/>
      <c r="BF119" s="254"/>
      <c r="BG119" s="254"/>
      <c r="BH119" s="254"/>
    </row>
    <row r="120" spans="1:60">
      <c r="A120" s="255" t="s">
        <v>105</v>
      </c>
      <c r="B120" s="256" t="s">
        <v>136</v>
      </c>
      <c r="C120" s="257" t="s">
        <v>137</v>
      </c>
      <c r="D120" s="261"/>
      <c r="E120" s="259"/>
      <c r="F120" s="260"/>
      <c r="G120" s="260">
        <f>SUMIF(AE121:AE149,"&lt;&gt;NOR",G121:G149)</f>
        <v>0</v>
      </c>
      <c r="H120" s="260"/>
      <c r="I120" s="260">
        <f>SUM(I121:I149)</f>
        <v>0</v>
      </c>
      <c r="J120" s="260"/>
      <c r="K120" s="260">
        <f>SUM(K121:K149)</f>
        <v>0</v>
      </c>
      <c r="L120" s="260"/>
      <c r="M120" s="260">
        <f>SUM(M121:M149)</f>
        <v>0</v>
      </c>
      <c r="N120" s="261"/>
      <c r="O120" s="261">
        <f>SUM(O121:O149)</f>
        <v>0.96598000000000017</v>
      </c>
      <c r="P120" s="261"/>
      <c r="Q120" s="261">
        <f>SUM(Q121:Q149)</f>
        <v>0.56484000000000001</v>
      </c>
      <c r="R120" s="261"/>
      <c r="S120" s="261"/>
      <c r="T120" s="262"/>
      <c r="U120" s="261">
        <f>SUM(U121:U149)</f>
        <v>82.320000000000007</v>
      </c>
      <c r="AE120" s="96" t="s">
        <v>106</v>
      </c>
    </row>
    <row r="121" spans="1:60" outlineLevel="1">
      <c r="A121" s="245">
        <v>38</v>
      </c>
      <c r="B121" s="246" t="s">
        <v>297</v>
      </c>
      <c r="C121" s="247" t="s">
        <v>298</v>
      </c>
      <c r="D121" s="252" t="s">
        <v>271</v>
      </c>
      <c r="E121" s="249">
        <v>36</v>
      </c>
      <c r="F121" s="250"/>
      <c r="G121" s="251">
        <f>ROUND(E121*F121,2)</f>
        <v>0</v>
      </c>
      <c r="H121" s="250"/>
      <c r="I121" s="251">
        <f>ROUND(E121*H121,2)</f>
        <v>0</v>
      </c>
      <c r="J121" s="250"/>
      <c r="K121" s="251">
        <f>ROUND(E121*J121,2)</f>
        <v>0</v>
      </c>
      <c r="L121" s="251">
        <v>21</v>
      </c>
      <c r="M121" s="251">
        <f>G121*(1+L121/100)</f>
        <v>0</v>
      </c>
      <c r="N121" s="252">
        <v>7.0000000000000001E-3</v>
      </c>
      <c r="O121" s="252">
        <f>ROUND(E121*N121,5)</f>
        <v>0.252</v>
      </c>
      <c r="P121" s="252">
        <v>0</v>
      </c>
      <c r="Q121" s="252">
        <f>ROUND(E121*P121,5)</f>
        <v>0</v>
      </c>
      <c r="R121" s="252"/>
      <c r="S121" s="252"/>
      <c r="T121" s="253">
        <v>0</v>
      </c>
      <c r="U121" s="252">
        <f>ROUND(E121*T121,2)</f>
        <v>0</v>
      </c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 t="s">
        <v>110</v>
      </c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4"/>
      <c r="BD121" s="254"/>
      <c r="BE121" s="254"/>
      <c r="BF121" s="254"/>
      <c r="BG121" s="254"/>
      <c r="BH121" s="254"/>
    </row>
    <row r="122" spans="1:60" outlineLevel="1">
      <c r="A122" s="245"/>
      <c r="B122" s="246"/>
      <c r="C122" s="285" t="s">
        <v>299</v>
      </c>
      <c r="D122" s="286"/>
      <c r="E122" s="287">
        <v>36</v>
      </c>
      <c r="F122" s="251"/>
      <c r="G122" s="251"/>
      <c r="H122" s="251"/>
      <c r="I122" s="251"/>
      <c r="J122" s="251"/>
      <c r="K122" s="251"/>
      <c r="L122" s="251"/>
      <c r="M122" s="251"/>
      <c r="N122" s="252"/>
      <c r="O122" s="252"/>
      <c r="P122" s="252"/>
      <c r="Q122" s="252"/>
      <c r="R122" s="252"/>
      <c r="S122" s="252"/>
      <c r="T122" s="253"/>
      <c r="U122" s="252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 t="s">
        <v>164</v>
      </c>
      <c r="AF122" s="254">
        <v>0</v>
      </c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 s="254"/>
      <c r="BF122" s="254"/>
      <c r="BG122" s="254"/>
      <c r="BH122" s="254"/>
    </row>
    <row r="123" spans="1:60" outlineLevel="1">
      <c r="A123" s="245">
        <v>39</v>
      </c>
      <c r="B123" s="246" t="s">
        <v>300</v>
      </c>
      <c r="C123" s="247" t="s">
        <v>301</v>
      </c>
      <c r="D123" s="252" t="s">
        <v>271</v>
      </c>
      <c r="E123" s="249">
        <v>35</v>
      </c>
      <c r="F123" s="250"/>
      <c r="G123" s="251">
        <f>ROUND(E123*F123,2)</f>
        <v>0</v>
      </c>
      <c r="H123" s="250"/>
      <c r="I123" s="251">
        <f>ROUND(E123*H123,2)</f>
        <v>0</v>
      </c>
      <c r="J123" s="250"/>
      <c r="K123" s="251">
        <f>ROUND(E123*J123,2)</f>
        <v>0</v>
      </c>
      <c r="L123" s="251">
        <v>21</v>
      </c>
      <c r="M123" s="251">
        <f>G123*(1+L123/100)</f>
        <v>0</v>
      </c>
      <c r="N123" s="252">
        <v>4.6800000000000001E-3</v>
      </c>
      <c r="O123" s="252">
        <f>ROUND(E123*N123,5)</f>
        <v>0.1638</v>
      </c>
      <c r="P123" s="252">
        <v>0</v>
      </c>
      <c r="Q123" s="252">
        <f>ROUND(E123*P123,5)</f>
        <v>0</v>
      </c>
      <c r="R123" s="252"/>
      <c r="S123" s="252"/>
      <c r="T123" s="253">
        <v>0.44</v>
      </c>
      <c r="U123" s="252">
        <f>ROUND(E123*T123,2)</f>
        <v>15.4</v>
      </c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 t="s">
        <v>110</v>
      </c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</row>
    <row r="124" spans="1:60" outlineLevel="1">
      <c r="A124" s="245"/>
      <c r="B124" s="246"/>
      <c r="C124" s="285" t="s">
        <v>302</v>
      </c>
      <c r="D124" s="286"/>
      <c r="E124" s="287">
        <v>35</v>
      </c>
      <c r="F124" s="251"/>
      <c r="G124" s="251"/>
      <c r="H124" s="251"/>
      <c r="I124" s="251"/>
      <c r="J124" s="251"/>
      <c r="K124" s="251"/>
      <c r="L124" s="251"/>
      <c r="M124" s="251"/>
      <c r="N124" s="252"/>
      <c r="O124" s="252"/>
      <c r="P124" s="252"/>
      <c r="Q124" s="252"/>
      <c r="R124" s="252"/>
      <c r="S124" s="252"/>
      <c r="T124" s="253"/>
      <c r="U124" s="252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 t="s">
        <v>164</v>
      </c>
      <c r="AF124" s="254">
        <v>0</v>
      </c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54"/>
      <c r="BH124" s="254"/>
    </row>
    <row r="125" spans="1:60" ht="22.5" outlineLevel="1">
      <c r="A125" s="245">
        <v>40</v>
      </c>
      <c r="B125" s="246" t="s">
        <v>303</v>
      </c>
      <c r="C125" s="247" t="s">
        <v>304</v>
      </c>
      <c r="D125" s="252" t="s">
        <v>271</v>
      </c>
      <c r="E125" s="249">
        <v>8</v>
      </c>
      <c r="F125" s="250"/>
      <c r="G125" s="251">
        <f>ROUND(E125*F125,2)</f>
        <v>0</v>
      </c>
      <c r="H125" s="250"/>
      <c r="I125" s="251">
        <f>ROUND(E125*H125,2)</f>
        <v>0</v>
      </c>
      <c r="J125" s="250"/>
      <c r="K125" s="251">
        <f>ROUND(E125*J125,2)</f>
        <v>0</v>
      </c>
      <c r="L125" s="251">
        <v>21</v>
      </c>
      <c r="M125" s="251">
        <f>G125*(1+L125/100)</f>
        <v>0</v>
      </c>
      <c r="N125" s="252">
        <v>5.4000000000000003E-3</v>
      </c>
      <c r="O125" s="252">
        <f>ROUND(E125*N125,5)</f>
        <v>4.3200000000000002E-2</v>
      </c>
      <c r="P125" s="252">
        <v>0</v>
      </c>
      <c r="Q125" s="252">
        <f>ROUND(E125*P125,5)</f>
        <v>0</v>
      </c>
      <c r="R125" s="252"/>
      <c r="S125" s="252"/>
      <c r="T125" s="253">
        <v>0</v>
      </c>
      <c r="U125" s="252">
        <f>ROUND(E125*T125,2)</f>
        <v>0</v>
      </c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 t="s">
        <v>110</v>
      </c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 s="254"/>
      <c r="BF125" s="254"/>
      <c r="BG125" s="254"/>
      <c r="BH125" s="254"/>
    </row>
    <row r="126" spans="1:60" outlineLevel="1">
      <c r="A126" s="245"/>
      <c r="B126" s="246"/>
      <c r="C126" s="399" t="s">
        <v>305</v>
      </c>
      <c r="D126" s="400"/>
      <c r="E126" s="401"/>
      <c r="F126" s="402"/>
      <c r="G126" s="403"/>
      <c r="H126" s="251"/>
      <c r="I126" s="251"/>
      <c r="J126" s="251"/>
      <c r="K126" s="251"/>
      <c r="L126" s="251"/>
      <c r="M126" s="251"/>
      <c r="N126" s="252"/>
      <c r="O126" s="252"/>
      <c r="P126" s="252"/>
      <c r="Q126" s="252"/>
      <c r="R126" s="252"/>
      <c r="S126" s="252"/>
      <c r="T126" s="253"/>
      <c r="U126" s="252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 t="s">
        <v>217</v>
      </c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88" t="str">
        <f>C126</f>
        <v>Včetně horního zaslepení, uchycení pro lanka a mantinely.</v>
      </c>
      <c r="BB126" s="254"/>
      <c r="BC126" s="254"/>
      <c r="BD126" s="254"/>
      <c r="BE126" s="254"/>
      <c r="BF126" s="254"/>
      <c r="BG126" s="254"/>
      <c r="BH126" s="254"/>
    </row>
    <row r="127" spans="1:60" outlineLevel="1">
      <c r="A127" s="245"/>
      <c r="B127" s="246"/>
      <c r="C127" s="285" t="s">
        <v>146</v>
      </c>
      <c r="D127" s="286"/>
      <c r="E127" s="287">
        <v>8</v>
      </c>
      <c r="F127" s="251"/>
      <c r="G127" s="251"/>
      <c r="H127" s="251"/>
      <c r="I127" s="251"/>
      <c r="J127" s="251"/>
      <c r="K127" s="251"/>
      <c r="L127" s="251"/>
      <c r="M127" s="251"/>
      <c r="N127" s="252"/>
      <c r="O127" s="252"/>
      <c r="P127" s="252"/>
      <c r="Q127" s="252"/>
      <c r="R127" s="252"/>
      <c r="S127" s="252"/>
      <c r="T127" s="253"/>
      <c r="U127" s="252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 t="s">
        <v>164</v>
      </c>
      <c r="AF127" s="254">
        <v>0</v>
      </c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</row>
    <row r="128" spans="1:60" ht="22.5" outlineLevel="1">
      <c r="A128" s="245">
        <v>41</v>
      </c>
      <c r="B128" s="246" t="s">
        <v>306</v>
      </c>
      <c r="C128" s="247" t="s">
        <v>307</v>
      </c>
      <c r="D128" s="252" t="s">
        <v>271</v>
      </c>
      <c r="E128" s="249">
        <v>28</v>
      </c>
      <c r="F128" s="250"/>
      <c r="G128" s="251">
        <f>ROUND(E128*F128,2)</f>
        <v>0</v>
      </c>
      <c r="H128" s="250"/>
      <c r="I128" s="251">
        <f>ROUND(E128*H128,2)</f>
        <v>0</v>
      </c>
      <c r="J128" s="250"/>
      <c r="K128" s="251">
        <f>ROUND(E128*J128,2)</f>
        <v>0</v>
      </c>
      <c r="L128" s="251">
        <v>21</v>
      </c>
      <c r="M128" s="251">
        <f>G128*(1+L128/100)</f>
        <v>0</v>
      </c>
      <c r="N128" s="252">
        <v>5.4000000000000003E-3</v>
      </c>
      <c r="O128" s="252">
        <f>ROUND(E128*N128,5)</f>
        <v>0.1512</v>
      </c>
      <c r="P128" s="252">
        <v>0</v>
      </c>
      <c r="Q128" s="252">
        <f>ROUND(E128*P128,5)</f>
        <v>0</v>
      </c>
      <c r="R128" s="252"/>
      <c r="S128" s="252"/>
      <c r="T128" s="253">
        <v>0</v>
      </c>
      <c r="U128" s="252">
        <f>ROUND(E128*T128,2)</f>
        <v>0</v>
      </c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 t="s">
        <v>110</v>
      </c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</row>
    <row r="129" spans="1:60" outlineLevel="1">
      <c r="A129" s="245"/>
      <c r="B129" s="246"/>
      <c r="C129" s="399" t="s">
        <v>305</v>
      </c>
      <c r="D129" s="400"/>
      <c r="E129" s="401"/>
      <c r="F129" s="402"/>
      <c r="G129" s="403"/>
      <c r="H129" s="251"/>
      <c r="I129" s="251"/>
      <c r="J129" s="251"/>
      <c r="K129" s="251"/>
      <c r="L129" s="251"/>
      <c r="M129" s="251"/>
      <c r="N129" s="252"/>
      <c r="O129" s="252"/>
      <c r="P129" s="252"/>
      <c r="Q129" s="252"/>
      <c r="R129" s="252"/>
      <c r="S129" s="252"/>
      <c r="T129" s="253"/>
      <c r="U129" s="252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 t="s">
        <v>217</v>
      </c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88" t="str">
        <f>C129</f>
        <v>Včetně horního zaslepení, uchycení pro lanka a mantinely.</v>
      </c>
      <c r="BB129" s="254"/>
      <c r="BC129" s="254"/>
      <c r="BD129" s="254"/>
      <c r="BE129" s="254"/>
      <c r="BF129" s="254"/>
      <c r="BG129" s="254"/>
      <c r="BH129" s="254"/>
    </row>
    <row r="130" spans="1:60" outlineLevel="1">
      <c r="A130" s="245"/>
      <c r="B130" s="246"/>
      <c r="C130" s="285" t="s">
        <v>308</v>
      </c>
      <c r="D130" s="286"/>
      <c r="E130" s="287">
        <v>28</v>
      </c>
      <c r="F130" s="251"/>
      <c r="G130" s="251"/>
      <c r="H130" s="251"/>
      <c r="I130" s="251"/>
      <c r="J130" s="251"/>
      <c r="K130" s="251"/>
      <c r="L130" s="251"/>
      <c r="M130" s="251"/>
      <c r="N130" s="252"/>
      <c r="O130" s="252"/>
      <c r="P130" s="252"/>
      <c r="Q130" s="252"/>
      <c r="R130" s="252"/>
      <c r="S130" s="252"/>
      <c r="T130" s="253"/>
      <c r="U130" s="252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 t="s">
        <v>164</v>
      </c>
      <c r="AF130" s="254">
        <v>0</v>
      </c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/>
    </row>
    <row r="131" spans="1:60" ht="22.5" outlineLevel="1">
      <c r="A131" s="245">
        <v>42</v>
      </c>
      <c r="B131" s="246" t="s">
        <v>309</v>
      </c>
      <c r="C131" s="247" t="s">
        <v>310</v>
      </c>
      <c r="D131" s="252" t="s">
        <v>271</v>
      </c>
      <c r="E131" s="249">
        <v>35</v>
      </c>
      <c r="F131" s="250"/>
      <c r="G131" s="251">
        <f>ROUND(E131*F131,2)</f>
        <v>0</v>
      </c>
      <c r="H131" s="250"/>
      <c r="I131" s="251">
        <f>ROUND(E131*H131,2)</f>
        <v>0</v>
      </c>
      <c r="J131" s="250"/>
      <c r="K131" s="251">
        <f>ROUND(E131*J131,2)</f>
        <v>0</v>
      </c>
      <c r="L131" s="251">
        <v>21</v>
      </c>
      <c r="M131" s="251">
        <f>G131*(1+L131/100)</f>
        <v>0</v>
      </c>
      <c r="N131" s="252">
        <v>5.4000000000000003E-3</v>
      </c>
      <c r="O131" s="252">
        <f>ROUND(E131*N131,5)</f>
        <v>0.189</v>
      </c>
      <c r="P131" s="252">
        <v>0</v>
      </c>
      <c r="Q131" s="252">
        <f>ROUND(E131*P131,5)</f>
        <v>0</v>
      </c>
      <c r="R131" s="252"/>
      <c r="S131" s="252"/>
      <c r="T131" s="253">
        <v>0</v>
      </c>
      <c r="U131" s="252">
        <f>ROUND(E131*T131,2)</f>
        <v>0</v>
      </c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 t="s">
        <v>110</v>
      </c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4"/>
      <c r="BF131" s="254"/>
      <c r="BG131" s="254"/>
      <c r="BH131" s="254"/>
    </row>
    <row r="132" spans="1:60" outlineLevel="1">
      <c r="A132" s="245"/>
      <c r="B132" s="246"/>
      <c r="C132" s="399" t="s">
        <v>311</v>
      </c>
      <c r="D132" s="400"/>
      <c r="E132" s="401"/>
      <c r="F132" s="402"/>
      <c r="G132" s="403"/>
      <c r="H132" s="251"/>
      <c r="I132" s="251"/>
      <c r="J132" s="251"/>
      <c r="K132" s="251"/>
      <c r="L132" s="251"/>
      <c r="M132" s="251"/>
      <c r="N132" s="252"/>
      <c r="O132" s="252"/>
      <c r="P132" s="252"/>
      <c r="Q132" s="252"/>
      <c r="R132" s="252"/>
      <c r="S132" s="252"/>
      <c r="T132" s="253"/>
      <c r="U132" s="252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 t="s">
        <v>217</v>
      </c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88" t="str">
        <f>C132</f>
        <v>Včetně horního zaslepení, uchycení pro mantinely.</v>
      </c>
      <c r="BB132" s="254"/>
      <c r="BC132" s="254"/>
      <c r="BD132" s="254"/>
      <c r="BE132" s="254"/>
      <c r="BF132" s="254"/>
      <c r="BG132" s="254"/>
      <c r="BH132" s="254"/>
    </row>
    <row r="133" spans="1:60" outlineLevel="1">
      <c r="A133" s="245"/>
      <c r="B133" s="246"/>
      <c r="C133" s="285" t="s">
        <v>302</v>
      </c>
      <c r="D133" s="286"/>
      <c r="E133" s="287">
        <v>35</v>
      </c>
      <c r="F133" s="251"/>
      <c r="G133" s="251"/>
      <c r="H133" s="251"/>
      <c r="I133" s="251"/>
      <c r="J133" s="251"/>
      <c r="K133" s="251"/>
      <c r="L133" s="251"/>
      <c r="M133" s="251"/>
      <c r="N133" s="252"/>
      <c r="O133" s="252"/>
      <c r="P133" s="252"/>
      <c r="Q133" s="252"/>
      <c r="R133" s="252"/>
      <c r="S133" s="252"/>
      <c r="T133" s="253"/>
      <c r="U133" s="252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 t="s">
        <v>164</v>
      </c>
      <c r="AF133" s="254">
        <v>0</v>
      </c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254"/>
      <c r="BC133" s="254"/>
      <c r="BD133" s="254"/>
      <c r="BE133" s="254"/>
      <c r="BF133" s="254"/>
      <c r="BG133" s="254"/>
      <c r="BH133" s="254"/>
    </row>
    <row r="134" spans="1:60" outlineLevel="1">
      <c r="A134" s="245">
        <v>43</v>
      </c>
      <c r="B134" s="246" t="s">
        <v>312</v>
      </c>
      <c r="C134" s="247" t="s">
        <v>313</v>
      </c>
      <c r="D134" s="252" t="s">
        <v>257</v>
      </c>
      <c r="E134" s="249">
        <v>635.59</v>
      </c>
      <c r="F134" s="250"/>
      <c r="G134" s="251">
        <f>ROUND(E134*F134,2)</f>
        <v>0</v>
      </c>
      <c r="H134" s="250"/>
      <c r="I134" s="251">
        <f>ROUND(E134*H134,2)</f>
        <v>0</v>
      </c>
      <c r="J134" s="250"/>
      <c r="K134" s="251">
        <f>ROUND(E134*J134,2)</f>
        <v>0</v>
      </c>
      <c r="L134" s="251">
        <v>21</v>
      </c>
      <c r="M134" s="251">
        <f>G134*(1+L134/100)</f>
        <v>0</v>
      </c>
      <c r="N134" s="252">
        <v>5.0000000000000002E-5</v>
      </c>
      <c r="O134" s="252">
        <f>ROUND(E134*N134,5)</f>
        <v>3.1780000000000003E-2</v>
      </c>
      <c r="P134" s="252">
        <v>0</v>
      </c>
      <c r="Q134" s="252">
        <f>ROUND(E134*P134,5)</f>
        <v>0</v>
      </c>
      <c r="R134" s="252"/>
      <c r="S134" s="252"/>
      <c r="T134" s="253">
        <v>0.1</v>
      </c>
      <c r="U134" s="252">
        <f>ROUND(E134*T134,2)</f>
        <v>63.56</v>
      </c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 t="s">
        <v>110</v>
      </c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254"/>
      <c r="BG134" s="254"/>
      <c r="BH134" s="254"/>
    </row>
    <row r="135" spans="1:60" outlineLevel="1">
      <c r="A135" s="245"/>
      <c r="B135" s="246"/>
      <c r="C135" s="285" t="s">
        <v>314</v>
      </c>
      <c r="D135" s="286"/>
      <c r="E135" s="287">
        <v>425.34800000000001</v>
      </c>
      <c r="F135" s="251"/>
      <c r="G135" s="251"/>
      <c r="H135" s="251"/>
      <c r="I135" s="251"/>
      <c r="J135" s="251"/>
      <c r="K135" s="251"/>
      <c r="L135" s="251"/>
      <c r="M135" s="251"/>
      <c r="N135" s="252"/>
      <c r="O135" s="252"/>
      <c r="P135" s="252"/>
      <c r="Q135" s="252"/>
      <c r="R135" s="252"/>
      <c r="S135" s="252"/>
      <c r="T135" s="253"/>
      <c r="U135" s="252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 t="s">
        <v>164</v>
      </c>
      <c r="AF135" s="254">
        <v>0</v>
      </c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54"/>
      <c r="AT135" s="254"/>
      <c r="AU135" s="254"/>
      <c r="AV135" s="254"/>
      <c r="AW135" s="254"/>
      <c r="AX135" s="254"/>
      <c r="AY135" s="254"/>
      <c r="AZ135" s="254"/>
      <c r="BA135" s="254"/>
      <c r="BB135" s="254"/>
      <c r="BC135" s="254"/>
      <c r="BD135" s="254"/>
      <c r="BE135" s="254"/>
      <c r="BF135" s="254"/>
      <c r="BG135" s="254"/>
      <c r="BH135" s="254"/>
    </row>
    <row r="136" spans="1:60" outlineLevel="1">
      <c r="A136" s="245"/>
      <c r="B136" s="246"/>
      <c r="C136" s="285" t="s">
        <v>315</v>
      </c>
      <c r="D136" s="286"/>
      <c r="E136" s="287">
        <v>210.24199999999999</v>
      </c>
      <c r="F136" s="251"/>
      <c r="G136" s="251"/>
      <c r="H136" s="251"/>
      <c r="I136" s="251"/>
      <c r="J136" s="251"/>
      <c r="K136" s="251"/>
      <c r="L136" s="251"/>
      <c r="M136" s="251"/>
      <c r="N136" s="252"/>
      <c r="O136" s="252"/>
      <c r="P136" s="252"/>
      <c r="Q136" s="252"/>
      <c r="R136" s="252"/>
      <c r="S136" s="252"/>
      <c r="T136" s="253"/>
      <c r="U136" s="252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 t="s">
        <v>164</v>
      </c>
      <c r="AF136" s="254">
        <v>0</v>
      </c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254"/>
      <c r="AV136" s="254"/>
      <c r="AW136" s="254"/>
      <c r="AX136" s="254"/>
      <c r="AY136" s="254"/>
      <c r="AZ136" s="254"/>
      <c r="BA136" s="254"/>
      <c r="BB136" s="254"/>
      <c r="BC136" s="254"/>
      <c r="BD136" s="254"/>
      <c r="BE136" s="254"/>
      <c r="BF136" s="254"/>
      <c r="BG136" s="254"/>
      <c r="BH136" s="254"/>
    </row>
    <row r="137" spans="1:60" outlineLevel="1">
      <c r="A137" s="245">
        <v>44</v>
      </c>
      <c r="B137" s="246" t="s">
        <v>316</v>
      </c>
      <c r="C137" s="247" t="s">
        <v>317</v>
      </c>
      <c r="D137" s="252" t="s">
        <v>228</v>
      </c>
      <c r="E137" s="249">
        <v>77</v>
      </c>
      <c r="F137" s="250"/>
      <c r="G137" s="251">
        <f>ROUND(E137*F137,2)</f>
        <v>0</v>
      </c>
      <c r="H137" s="250"/>
      <c r="I137" s="251">
        <f>ROUND(E137*H137,2)</f>
        <v>0</v>
      </c>
      <c r="J137" s="250"/>
      <c r="K137" s="251">
        <f>ROUND(E137*J137,2)</f>
        <v>0</v>
      </c>
      <c r="L137" s="251">
        <v>21</v>
      </c>
      <c r="M137" s="251">
        <f>G137*(1+L137/100)</f>
        <v>0</v>
      </c>
      <c r="N137" s="252">
        <v>0</v>
      </c>
      <c r="O137" s="252">
        <f>ROUND(E137*N137,5)</f>
        <v>0</v>
      </c>
      <c r="P137" s="252">
        <v>5.2300000000000003E-3</v>
      </c>
      <c r="Q137" s="252">
        <f>ROUND(E137*P137,5)</f>
        <v>0.40271000000000001</v>
      </c>
      <c r="R137" s="252"/>
      <c r="S137" s="252"/>
      <c r="T137" s="253">
        <v>0</v>
      </c>
      <c r="U137" s="252">
        <f>ROUND(E137*T137,2)</f>
        <v>0</v>
      </c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 t="s">
        <v>258</v>
      </c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54"/>
      <c r="AS137" s="254"/>
      <c r="AT137" s="254"/>
      <c r="AU137" s="254"/>
      <c r="AV137" s="254"/>
      <c r="AW137" s="254"/>
      <c r="AX137" s="254"/>
      <c r="AY137" s="254"/>
      <c r="AZ137" s="254"/>
      <c r="BA137" s="254"/>
      <c r="BB137" s="254"/>
      <c r="BC137" s="254"/>
      <c r="BD137" s="254"/>
      <c r="BE137" s="254"/>
      <c r="BF137" s="254"/>
      <c r="BG137" s="254"/>
      <c r="BH137" s="254"/>
    </row>
    <row r="138" spans="1:60" outlineLevel="1">
      <c r="A138" s="245"/>
      <c r="B138" s="246"/>
      <c r="C138" s="285" t="s">
        <v>318</v>
      </c>
      <c r="D138" s="286"/>
      <c r="E138" s="287">
        <v>77</v>
      </c>
      <c r="F138" s="251"/>
      <c r="G138" s="251"/>
      <c r="H138" s="251"/>
      <c r="I138" s="251"/>
      <c r="J138" s="251"/>
      <c r="K138" s="251"/>
      <c r="L138" s="251"/>
      <c r="M138" s="251"/>
      <c r="N138" s="252"/>
      <c r="O138" s="252"/>
      <c r="P138" s="252"/>
      <c r="Q138" s="252"/>
      <c r="R138" s="252"/>
      <c r="S138" s="252"/>
      <c r="T138" s="253"/>
      <c r="U138" s="252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 t="s">
        <v>164</v>
      </c>
      <c r="AF138" s="254">
        <v>0</v>
      </c>
      <c r="AG138" s="254"/>
      <c r="AH138" s="254"/>
      <c r="AI138" s="254"/>
      <c r="AJ138" s="254"/>
      <c r="AK138" s="254"/>
      <c r="AL138" s="254"/>
      <c r="AM138" s="254"/>
      <c r="AN138" s="254"/>
      <c r="AO138" s="254"/>
      <c r="AP138" s="254"/>
      <c r="AQ138" s="254"/>
      <c r="AR138" s="254"/>
      <c r="AS138" s="254"/>
      <c r="AT138" s="254"/>
      <c r="AU138" s="254"/>
      <c r="AV138" s="254"/>
      <c r="AW138" s="254"/>
      <c r="AX138" s="254"/>
      <c r="AY138" s="254"/>
      <c r="AZ138" s="254"/>
      <c r="BA138" s="254"/>
      <c r="BB138" s="254"/>
      <c r="BC138" s="254"/>
      <c r="BD138" s="254"/>
      <c r="BE138" s="254"/>
      <c r="BF138" s="254"/>
      <c r="BG138" s="254"/>
      <c r="BH138" s="254"/>
    </row>
    <row r="139" spans="1:60" outlineLevel="1">
      <c r="A139" s="245">
        <v>45</v>
      </c>
      <c r="B139" s="246" t="s">
        <v>319</v>
      </c>
      <c r="C139" s="247" t="s">
        <v>320</v>
      </c>
      <c r="D139" s="252" t="s">
        <v>228</v>
      </c>
      <c r="E139" s="249">
        <v>31</v>
      </c>
      <c r="F139" s="250"/>
      <c r="G139" s="251">
        <f>ROUND(E139*F139,2)</f>
        <v>0</v>
      </c>
      <c r="H139" s="250"/>
      <c r="I139" s="251">
        <f>ROUND(E139*H139,2)</f>
        <v>0</v>
      </c>
      <c r="J139" s="250"/>
      <c r="K139" s="251">
        <f>ROUND(E139*J139,2)</f>
        <v>0</v>
      </c>
      <c r="L139" s="251">
        <v>21</v>
      </c>
      <c r="M139" s="251">
        <f>G139*(1+L139/100)</f>
        <v>0</v>
      </c>
      <c r="N139" s="252">
        <v>0</v>
      </c>
      <c r="O139" s="252">
        <f>ROUND(E139*N139,5)</f>
        <v>0</v>
      </c>
      <c r="P139" s="252">
        <v>5.2300000000000003E-3</v>
      </c>
      <c r="Q139" s="252">
        <f>ROUND(E139*P139,5)</f>
        <v>0.16213</v>
      </c>
      <c r="R139" s="252"/>
      <c r="S139" s="252"/>
      <c r="T139" s="253">
        <v>0</v>
      </c>
      <c r="U139" s="252">
        <f>ROUND(E139*T139,2)</f>
        <v>0</v>
      </c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 t="s">
        <v>258</v>
      </c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4"/>
      <c r="BD139" s="254"/>
      <c r="BE139" s="254"/>
      <c r="BF139" s="254"/>
      <c r="BG139" s="254"/>
      <c r="BH139" s="254"/>
    </row>
    <row r="140" spans="1:60" outlineLevel="1">
      <c r="A140" s="245"/>
      <c r="B140" s="246"/>
      <c r="C140" s="285" t="s">
        <v>321</v>
      </c>
      <c r="D140" s="286"/>
      <c r="E140" s="287">
        <v>31</v>
      </c>
      <c r="F140" s="251"/>
      <c r="G140" s="251"/>
      <c r="H140" s="251"/>
      <c r="I140" s="251"/>
      <c r="J140" s="251"/>
      <c r="K140" s="251"/>
      <c r="L140" s="251"/>
      <c r="M140" s="251"/>
      <c r="N140" s="252"/>
      <c r="O140" s="252"/>
      <c r="P140" s="252"/>
      <c r="Q140" s="252"/>
      <c r="R140" s="252"/>
      <c r="S140" s="252"/>
      <c r="T140" s="253"/>
      <c r="U140" s="252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 t="s">
        <v>164</v>
      </c>
      <c r="AF140" s="254">
        <v>0</v>
      </c>
      <c r="AG140" s="254"/>
      <c r="AH140" s="254"/>
      <c r="AI140" s="254"/>
      <c r="AJ140" s="254"/>
      <c r="AK140" s="254"/>
      <c r="AL140" s="254"/>
      <c r="AM140" s="254"/>
      <c r="AN140" s="254"/>
      <c r="AO140" s="254"/>
      <c r="AP140" s="254"/>
      <c r="AQ140" s="254"/>
      <c r="AR140" s="254"/>
      <c r="AS140" s="254"/>
      <c r="AT140" s="254"/>
      <c r="AU140" s="254"/>
      <c r="AV140" s="254"/>
      <c r="AW140" s="254"/>
      <c r="AX140" s="254"/>
      <c r="AY140" s="254"/>
      <c r="AZ140" s="254"/>
      <c r="BA140" s="254"/>
      <c r="BB140" s="254"/>
      <c r="BC140" s="254"/>
      <c r="BD140" s="254"/>
      <c r="BE140" s="254"/>
      <c r="BF140" s="254"/>
      <c r="BG140" s="254"/>
      <c r="BH140" s="254"/>
    </row>
    <row r="141" spans="1:60" outlineLevel="1">
      <c r="A141" s="245">
        <v>46</v>
      </c>
      <c r="B141" s="246" t="s">
        <v>322</v>
      </c>
      <c r="C141" s="247" t="s">
        <v>323</v>
      </c>
      <c r="D141" s="252" t="s">
        <v>190</v>
      </c>
      <c r="E141" s="249">
        <v>361.48</v>
      </c>
      <c r="F141" s="250"/>
      <c r="G141" s="251">
        <f>ROUND(E141*F141,2)</f>
        <v>0</v>
      </c>
      <c r="H141" s="250"/>
      <c r="I141" s="251">
        <f>ROUND(E141*H141,2)</f>
        <v>0</v>
      </c>
      <c r="J141" s="250"/>
      <c r="K141" s="251">
        <f>ROUND(E141*J141,2)</f>
        <v>0</v>
      </c>
      <c r="L141" s="251">
        <v>21</v>
      </c>
      <c r="M141" s="251">
        <f>G141*(1+L141/100)</f>
        <v>0</v>
      </c>
      <c r="N141" s="252">
        <v>0</v>
      </c>
      <c r="O141" s="252">
        <f>ROUND(E141*N141,5)</f>
        <v>0</v>
      </c>
      <c r="P141" s="252">
        <v>0</v>
      </c>
      <c r="Q141" s="252">
        <f>ROUND(E141*P141,5)</f>
        <v>0</v>
      </c>
      <c r="R141" s="252"/>
      <c r="S141" s="252"/>
      <c r="T141" s="253">
        <v>0</v>
      </c>
      <c r="U141" s="252">
        <f>ROUND(E141*T141,2)</f>
        <v>0</v>
      </c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 t="s">
        <v>258</v>
      </c>
      <c r="AF141" s="254"/>
      <c r="AG141" s="254"/>
      <c r="AH141" s="254"/>
      <c r="AI141" s="254"/>
      <c r="AJ141" s="254"/>
      <c r="AK141" s="254"/>
      <c r="AL141" s="254"/>
      <c r="AM141" s="254"/>
      <c r="AN141" s="254"/>
      <c r="AO141" s="254"/>
      <c r="AP141" s="254"/>
      <c r="AQ141" s="254"/>
      <c r="AR141" s="254"/>
      <c r="AS141" s="254"/>
      <c r="AT141" s="254"/>
      <c r="AU141" s="254"/>
      <c r="AV141" s="254"/>
      <c r="AW141" s="254"/>
      <c r="AX141" s="254"/>
      <c r="AY141" s="254"/>
      <c r="AZ141" s="254"/>
      <c r="BA141" s="254"/>
      <c r="BB141" s="254"/>
      <c r="BC141" s="254"/>
      <c r="BD141" s="254"/>
      <c r="BE141" s="254"/>
      <c r="BF141" s="254"/>
      <c r="BG141" s="254"/>
      <c r="BH141" s="254"/>
    </row>
    <row r="142" spans="1:60" outlineLevel="1">
      <c r="A142" s="245"/>
      <c r="B142" s="246"/>
      <c r="C142" s="399" t="s">
        <v>324</v>
      </c>
      <c r="D142" s="400"/>
      <c r="E142" s="401"/>
      <c r="F142" s="402"/>
      <c r="G142" s="403"/>
      <c r="H142" s="251"/>
      <c r="I142" s="251"/>
      <c r="J142" s="251"/>
      <c r="K142" s="251"/>
      <c r="L142" s="251"/>
      <c r="M142" s="251"/>
      <c r="N142" s="252"/>
      <c r="O142" s="252"/>
      <c r="P142" s="252"/>
      <c r="Q142" s="252"/>
      <c r="R142" s="252"/>
      <c r="S142" s="252"/>
      <c r="T142" s="253"/>
      <c r="U142" s="252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 t="s">
        <v>217</v>
      </c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88" t="str">
        <f>C142</f>
        <v>Včetně ocelového lanka, napínáků a karabinek.</v>
      </c>
      <c r="BB142" s="254"/>
      <c r="BC142" s="254"/>
      <c r="BD142" s="254"/>
      <c r="BE142" s="254"/>
      <c r="BF142" s="254"/>
      <c r="BG142" s="254"/>
      <c r="BH142" s="254"/>
    </row>
    <row r="143" spans="1:60" outlineLevel="1">
      <c r="A143" s="245"/>
      <c r="B143" s="246"/>
      <c r="C143" s="285" t="s">
        <v>325</v>
      </c>
      <c r="D143" s="286"/>
      <c r="E143" s="287">
        <v>240</v>
      </c>
      <c r="F143" s="251"/>
      <c r="G143" s="251"/>
      <c r="H143" s="251"/>
      <c r="I143" s="251"/>
      <c r="J143" s="251"/>
      <c r="K143" s="251"/>
      <c r="L143" s="251"/>
      <c r="M143" s="251"/>
      <c r="N143" s="252"/>
      <c r="O143" s="252"/>
      <c r="P143" s="252"/>
      <c r="Q143" s="252"/>
      <c r="R143" s="252"/>
      <c r="S143" s="252"/>
      <c r="T143" s="253"/>
      <c r="U143" s="252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 t="s">
        <v>164</v>
      </c>
      <c r="AF143" s="254">
        <v>0</v>
      </c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54"/>
      <c r="AT143" s="254"/>
      <c r="AU143" s="254"/>
      <c r="AV143" s="254"/>
      <c r="AW143" s="254"/>
      <c r="AX143" s="254"/>
      <c r="AY143" s="254"/>
      <c r="AZ143" s="254"/>
      <c r="BA143" s="254"/>
      <c r="BB143" s="254"/>
      <c r="BC143" s="254"/>
      <c r="BD143" s="254"/>
      <c r="BE143" s="254"/>
      <c r="BF143" s="254"/>
      <c r="BG143" s="254"/>
      <c r="BH143" s="254"/>
    </row>
    <row r="144" spans="1:60" outlineLevel="1">
      <c r="A144" s="245"/>
      <c r="B144" s="246"/>
      <c r="C144" s="285" t="s">
        <v>326</v>
      </c>
      <c r="D144" s="286"/>
      <c r="E144" s="287">
        <v>127.68</v>
      </c>
      <c r="F144" s="251"/>
      <c r="G144" s="251"/>
      <c r="H144" s="251"/>
      <c r="I144" s="251"/>
      <c r="J144" s="251"/>
      <c r="K144" s="251"/>
      <c r="L144" s="251"/>
      <c r="M144" s="251"/>
      <c r="N144" s="252"/>
      <c r="O144" s="252"/>
      <c r="P144" s="252"/>
      <c r="Q144" s="252"/>
      <c r="R144" s="252"/>
      <c r="S144" s="252"/>
      <c r="T144" s="253"/>
      <c r="U144" s="252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 t="s">
        <v>164</v>
      </c>
      <c r="AF144" s="254">
        <v>0</v>
      </c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4"/>
      <c r="AR144" s="254"/>
      <c r="AS144" s="254"/>
      <c r="AT144" s="254"/>
      <c r="AU144" s="254"/>
      <c r="AV144" s="254"/>
      <c r="AW144" s="254"/>
      <c r="AX144" s="254"/>
      <c r="AY144" s="254"/>
      <c r="AZ144" s="254"/>
      <c r="BA144" s="254"/>
      <c r="BB144" s="254"/>
      <c r="BC144" s="254"/>
      <c r="BD144" s="254"/>
      <c r="BE144" s="254"/>
      <c r="BF144" s="254"/>
      <c r="BG144" s="254"/>
      <c r="BH144" s="254"/>
    </row>
    <row r="145" spans="1:60" outlineLevel="1">
      <c r="A145" s="245"/>
      <c r="B145" s="246"/>
      <c r="C145" s="285" t="s">
        <v>327</v>
      </c>
      <c r="D145" s="286"/>
      <c r="E145" s="287">
        <v>-6.2</v>
      </c>
      <c r="F145" s="251"/>
      <c r="G145" s="251"/>
      <c r="H145" s="251"/>
      <c r="I145" s="251"/>
      <c r="J145" s="251"/>
      <c r="K145" s="251"/>
      <c r="L145" s="251"/>
      <c r="M145" s="251"/>
      <c r="N145" s="252"/>
      <c r="O145" s="252"/>
      <c r="P145" s="252"/>
      <c r="Q145" s="252"/>
      <c r="R145" s="252"/>
      <c r="S145" s="252"/>
      <c r="T145" s="253"/>
      <c r="U145" s="252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 t="s">
        <v>164</v>
      </c>
      <c r="AF145" s="254">
        <v>0</v>
      </c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  <c r="AQ145" s="254"/>
      <c r="AR145" s="254"/>
      <c r="AS145" s="254"/>
      <c r="AT145" s="254"/>
      <c r="AU145" s="254"/>
      <c r="AV145" s="254"/>
      <c r="AW145" s="254"/>
      <c r="AX145" s="254"/>
      <c r="AY145" s="254"/>
      <c r="AZ145" s="254"/>
      <c r="BA145" s="254"/>
      <c r="BB145" s="254"/>
      <c r="BC145" s="254"/>
      <c r="BD145" s="254"/>
      <c r="BE145" s="254"/>
      <c r="BF145" s="254"/>
      <c r="BG145" s="254"/>
      <c r="BH145" s="254"/>
    </row>
    <row r="146" spans="1:60" outlineLevel="1">
      <c r="A146" s="245">
        <v>47</v>
      </c>
      <c r="B146" s="246" t="s">
        <v>328</v>
      </c>
      <c r="C146" s="247" t="s">
        <v>329</v>
      </c>
      <c r="D146" s="252" t="s">
        <v>271</v>
      </c>
      <c r="E146" s="249">
        <v>1</v>
      </c>
      <c r="F146" s="250"/>
      <c r="G146" s="251">
        <f>ROUND(E146*F146,2)</f>
        <v>0</v>
      </c>
      <c r="H146" s="250"/>
      <c r="I146" s="251">
        <f>ROUND(E146*H146,2)</f>
        <v>0</v>
      </c>
      <c r="J146" s="250"/>
      <c r="K146" s="251">
        <f>ROUND(E146*J146,2)</f>
        <v>0</v>
      </c>
      <c r="L146" s="251">
        <v>21</v>
      </c>
      <c r="M146" s="251">
        <f>G146*(1+L146/100)</f>
        <v>0</v>
      </c>
      <c r="N146" s="252">
        <v>0</v>
      </c>
      <c r="O146" s="252">
        <f>ROUND(E146*N146,5)</f>
        <v>0</v>
      </c>
      <c r="P146" s="252">
        <v>0</v>
      </c>
      <c r="Q146" s="252">
        <f>ROUND(E146*P146,5)</f>
        <v>0</v>
      </c>
      <c r="R146" s="252"/>
      <c r="S146" s="252"/>
      <c r="T146" s="253">
        <v>3.36</v>
      </c>
      <c r="U146" s="252">
        <f>ROUND(E146*T146,2)</f>
        <v>3.36</v>
      </c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 t="s">
        <v>110</v>
      </c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/>
      <c r="AP146" s="254"/>
      <c r="AQ146" s="254"/>
      <c r="AR146" s="254"/>
      <c r="AS146" s="254"/>
      <c r="AT146" s="254"/>
      <c r="AU146" s="254"/>
      <c r="AV146" s="254"/>
      <c r="AW146" s="254"/>
      <c r="AX146" s="254"/>
      <c r="AY146" s="254"/>
      <c r="AZ146" s="254"/>
      <c r="BA146" s="254"/>
      <c r="BB146" s="254"/>
      <c r="BC146" s="254"/>
      <c r="BD146" s="254"/>
      <c r="BE146" s="254"/>
      <c r="BF146" s="254"/>
      <c r="BG146" s="254"/>
      <c r="BH146" s="254"/>
    </row>
    <row r="147" spans="1:60" outlineLevel="1">
      <c r="A147" s="245"/>
      <c r="B147" s="246"/>
      <c r="C147" s="285" t="s">
        <v>128</v>
      </c>
      <c r="D147" s="286"/>
      <c r="E147" s="287">
        <v>1</v>
      </c>
      <c r="F147" s="251"/>
      <c r="G147" s="251"/>
      <c r="H147" s="251"/>
      <c r="I147" s="251"/>
      <c r="J147" s="251"/>
      <c r="K147" s="251"/>
      <c r="L147" s="251"/>
      <c r="M147" s="251"/>
      <c r="N147" s="252"/>
      <c r="O147" s="252"/>
      <c r="P147" s="252"/>
      <c r="Q147" s="252"/>
      <c r="R147" s="252"/>
      <c r="S147" s="252"/>
      <c r="T147" s="253"/>
      <c r="U147" s="252"/>
      <c r="V147" s="254"/>
      <c r="W147" s="254"/>
      <c r="X147" s="254"/>
      <c r="Y147" s="254"/>
      <c r="Z147" s="254"/>
      <c r="AA147" s="254"/>
      <c r="AB147" s="254"/>
      <c r="AC147" s="254"/>
      <c r="AD147" s="254"/>
      <c r="AE147" s="254" t="s">
        <v>164</v>
      </c>
      <c r="AF147" s="254">
        <v>0</v>
      </c>
      <c r="AG147" s="254"/>
      <c r="AH147" s="254"/>
      <c r="AI147" s="254"/>
      <c r="AJ147" s="254"/>
      <c r="AK147" s="254"/>
      <c r="AL147" s="254"/>
      <c r="AM147" s="254"/>
      <c r="AN147" s="254"/>
      <c r="AO147" s="254"/>
      <c r="AP147" s="254"/>
      <c r="AQ147" s="254"/>
      <c r="AR147" s="254"/>
      <c r="AS147" s="254"/>
      <c r="AT147" s="254"/>
      <c r="AU147" s="254"/>
      <c r="AV147" s="254"/>
      <c r="AW147" s="254"/>
      <c r="AX147" s="254"/>
      <c r="AY147" s="254"/>
      <c r="AZ147" s="254"/>
      <c r="BA147" s="254"/>
      <c r="BB147" s="254"/>
      <c r="BC147" s="254"/>
      <c r="BD147" s="254"/>
      <c r="BE147" s="254"/>
      <c r="BF147" s="254"/>
      <c r="BG147" s="254"/>
      <c r="BH147" s="254"/>
    </row>
    <row r="148" spans="1:60" outlineLevel="1">
      <c r="A148" s="245">
        <v>48</v>
      </c>
      <c r="B148" s="246" t="s">
        <v>330</v>
      </c>
      <c r="C148" s="247" t="s">
        <v>331</v>
      </c>
      <c r="D148" s="252" t="s">
        <v>271</v>
      </c>
      <c r="E148" s="249">
        <v>1</v>
      </c>
      <c r="F148" s="250"/>
      <c r="G148" s="251">
        <f>ROUND(E148*F148,2)</f>
        <v>0</v>
      </c>
      <c r="H148" s="250"/>
      <c r="I148" s="251">
        <f>ROUND(E148*H148,2)</f>
        <v>0</v>
      </c>
      <c r="J148" s="250"/>
      <c r="K148" s="251">
        <f>ROUND(E148*J148,2)</f>
        <v>0</v>
      </c>
      <c r="L148" s="251">
        <v>21</v>
      </c>
      <c r="M148" s="251">
        <f>G148*(1+L148/100)</f>
        <v>0</v>
      </c>
      <c r="N148" s="252">
        <v>0.13500000000000001</v>
      </c>
      <c r="O148" s="252">
        <f>ROUND(E148*N148,5)</f>
        <v>0.13500000000000001</v>
      </c>
      <c r="P148" s="252">
        <v>0</v>
      </c>
      <c r="Q148" s="252">
        <f>ROUND(E148*P148,5)</f>
        <v>0</v>
      </c>
      <c r="R148" s="252"/>
      <c r="S148" s="252"/>
      <c r="T148" s="253">
        <v>0</v>
      </c>
      <c r="U148" s="252">
        <f>ROUND(E148*T148,2)</f>
        <v>0</v>
      </c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 t="s">
        <v>258</v>
      </c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4"/>
      <c r="AR148" s="254"/>
      <c r="AS148" s="254"/>
      <c r="AT148" s="254"/>
      <c r="AU148" s="254"/>
      <c r="AV148" s="254"/>
      <c r="AW148" s="254"/>
      <c r="AX148" s="254"/>
      <c r="AY148" s="254"/>
      <c r="AZ148" s="254"/>
      <c r="BA148" s="254"/>
      <c r="BB148" s="254"/>
      <c r="BC148" s="254"/>
      <c r="BD148" s="254"/>
      <c r="BE148" s="254"/>
      <c r="BF148" s="254"/>
      <c r="BG148" s="254"/>
      <c r="BH148" s="254"/>
    </row>
    <row r="149" spans="1:60" outlineLevel="1">
      <c r="A149" s="245"/>
      <c r="B149" s="246"/>
      <c r="C149" s="285" t="s">
        <v>128</v>
      </c>
      <c r="D149" s="286"/>
      <c r="E149" s="287">
        <v>1</v>
      </c>
      <c r="F149" s="251"/>
      <c r="G149" s="251"/>
      <c r="H149" s="251"/>
      <c r="I149" s="251"/>
      <c r="J149" s="251"/>
      <c r="K149" s="251"/>
      <c r="L149" s="251"/>
      <c r="M149" s="251"/>
      <c r="N149" s="252"/>
      <c r="O149" s="252"/>
      <c r="P149" s="252"/>
      <c r="Q149" s="252"/>
      <c r="R149" s="252"/>
      <c r="S149" s="252"/>
      <c r="T149" s="253"/>
      <c r="U149" s="252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54" t="s">
        <v>164</v>
      </c>
      <c r="AF149" s="254">
        <v>0</v>
      </c>
      <c r="AG149" s="254"/>
      <c r="AH149" s="254"/>
      <c r="AI149" s="254"/>
      <c r="AJ149" s="254"/>
      <c r="AK149" s="254"/>
      <c r="AL149" s="254"/>
      <c r="AM149" s="254"/>
      <c r="AN149" s="254"/>
      <c r="AO149" s="254"/>
      <c r="AP149" s="254"/>
      <c r="AQ149" s="254"/>
      <c r="AR149" s="254"/>
      <c r="AS149" s="254"/>
      <c r="AT149" s="254"/>
      <c r="AU149" s="254"/>
      <c r="AV149" s="254"/>
      <c r="AW149" s="254"/>
      <c r="AX149" s="254"/>
      <c r="AY149" s="254"/>
      <c r="AZ149" s="254"/>
      <c r="BA149" s="254"/>
      <c r="BB149" s="254"/>
      <c r="BC149" s="254"/>
      <c r="BD149" s="254"/>
      <c r="BE149" s="254"/>
      <c r="BF149" s="254"/>
      <c r="BG149" s="254"/>
      <c r="BH149" s="254"/>
    </row>
    <row r="150" spans="1:60">
      <c r="A150" s="255" t="s">
        <v>105</v>
      </c>
      <c r="B150" s="256" t="s">
        <v>138</v>
      </c>
      <c r="C150" s="257" t="s">
        <v>139</v>
      </c>
      <c r="D150" s="261"/>
      <c r="E150" s="259"/>
      <c r="F150" s="260"/>
      <c r="G150" s="260">
        <f>SUMIF(AE151:AE166,"&lt;&gt;NOR",G151:G166)</f>
        <v>0</v>
      </c>
      <c r="H150" s="260"/>
      <c r="I150" s="260">
        <f>SUM(I151:I166)</f>
        <v>0</v>
      </c>
      <c r="J150" s="260"/>
      <c r="K150" s="260">
        <f>SUM(K151:K166)</f>
        <v>0</v>
      </c>
      <c r="L150" s="260"/>
      <c r="M150" s="260">
        <f>SUM(M151:M166)</f>
        <v>0</v>
      </c>
      <c r="N150" s="261"/>
      <c r="O150" s="261">
        <f>SUM(O151:O166)</f>
        <v>484.34960000000001</v>
      </c>
      <c r="P150" s="261"/>
      <c r="Q150" s="261">
        <f>SUM(Q151:Q166)</f>
        <v>0</v>
      </c>
      <c r="R150" s="261"/>
      <c r="S150" s="261"/>
      <c r="T150" s="262"/>
      <c r="U150" s="261">
        <f>SUM(U151:U166)</f>
        <v>160.9</v>
      </c>
      <c r="AE150" s="96" t="s">
        <v>106</v>
      </c>
    </row>
    <row r="151" spans="1:60" ht="22.5" outlineLevel="1">
      <c r="A151" s="245">
        <v>49</v>
      </c>
      <c r="B151" s="246" t="s">
        <v>332</v>
      </c>
      <c r="C151" s="247" t="s">
        <v>333</v>
      </c>
      <c r="D151" s="252" t="s">
        <v>190</v>
      </c>
      <c r="E151" s="249">
        <v>643.5</v>
      </c>
      <c r="F151" s="250"/>
      <c r="G151" s="251">
        <f>ROUND(E151*F151,2)</f>
        <v>0</v>
      </c>
      <c r="H151" s="250"/>
      <c r="I151" s="251">
        <f>ROUND(E151*H151,2)</f>
        <v>0</v>
      </c>
      <c r="J151" s="250"/>
      <c r="K151" s="251">
        <f>ROUND(E151*J151,2)</f>
        <v>0</v>
      </c>
      <c r="L151" s="251">
        <v>21</v>
      </c>
      <c r="M151" s="251">
        <f>G151*(1+L151/100)</f>
        <v>0</v>
      </c>
      <c r="N151" s="252">
        <v>6.7849999999999994E-2</v>
      </c>
      <c r="O151" s="252">
        <f>ROUND(E151*N151,5)</f>
        <v>43.661479999999997</v>
      </c>
      <c r="P151" s="252">
        <v>0</v>
      </c>
      <c r="Q151" s="252">
        <f>ROUND(E151*P151,5)</f>
        <v>0</v>
      </c>
      <c r="R151" s="252"/>
      <c r="S151" s="252"/>
      <c r="T151" s="253">
        <v>0.03</v>
      </c>
      <c r="U151" s="252">
        <f>ROUND(E151*T151,2)</f>
        <v>19.309999999999999</v>
      </c>
      <c r="V151" s="254"/>
      <c r="W151" s="254"/>
      <c r="X151" s="254"/>
      <c r="Y151" s="254"/>
      <c r="Z151" s="254"/>
      <c r="AA151" s="254"/>
      <c r="AB151" s="254"/>
      <c r="AC151" s="254"/>
      <c r="AD151" s="254"/>
      <c r="AE151" s="254" t="s">
        <v>110</v>
      </c>
      <c r="AF151" s="254"/>
      <c r="AG151" s="254"/>
      <c r="AH151" s="254"/>
      <c r="AI151" s="254"/>
      <c r="AJ151" s="254"/>
      <c r="AK151" s="254"/>
      <c r="AL151" s="254"/>
      <c r="AM151" s="254"/>
      <c r="AN151" s="254"/>
      <c r="AO151" s="254"/>
      <c r="AP151" s="254"/>
      <c r="AQ151" s="254"/>
      <c r="AR151" s="254"/>
      <c r="AS151" s="254"/>
      <c r="AT151" s="254"/>
      <c r="AU151" s="254"/>
      <c r="AV151" s="254"/>
      <c r="AW151" s="254"/>
      <c r="AX151" s="254"/>
      <c r="AY151" s="254"/>
      <c r="AZ151" s="254"/>
      <c r="BA151" s="254"/>
      <c r="BB151" s="254"/>
      <c r="BC151" s="254"/>
      <c r="BD151" s="254"/>
      <c r="BE151" s="254"/>
      <c r="BF151" s="254"/>
      <c r="BG151" s="254"/>
      <c r="BH151" s="254"/>
    </row>
    <row r="152" spans="1:60" outlineLevel="1">
      <c r="A152" s="245"/>
      <c r="B152" s="246"/>
      <c r="C152" s="285" t="s">
        <v>334</v>
      </c>
      <c r="D152" s="286"/>
      <c r="E152" s="287">
        <v>643.5</v>
      </c>
      <c r="F152" s="251"/>
      <c r="G152" s="251"/>
      <c r="H152" s="251"/>
      <c r="I152" s="251"/>
      <c r="J152" s="251"/>
      <c r="K152" s="251"/>
      <c r="L152" s="251"/>
      <c r="M152" s="251"/>
      <c r="N152" s="252"/>
      <c r="O152" s="252"/>
      <c r="P152" s="252"/>
      <c r="Q152" s="252"/>
      <c r="R152" s="252"/>
      <c r="S152" s="252"/>
      <c r="T152" s="253"/>
      <c r="U152" s="252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 t="s">
        <v>164</v>
      </c>
      <c r="AF152" s="254">
        <v>0</v>
      </c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4"/>
      <c r="AR152" s="254"/>
      <c r="AS152" s="254"/>
      <c r="AT152" s="254"/>
      <c r="AU152" s="254"/>
      <c r="AV152" s="254"/>
      <c r="AW152" s="254"/>
      <c r="AX152" s="254"/>
      <c r="AY152" s="254"/>
      <c r="AZ152" s="254"/>
      <c r="BA152" s="254"/>
      <c r="BB152" s="254"/>
      <c r="BC152" s="254"/>
      <c r="BD152" s="254"/>
      <c r="BE152" s="254"/>
      <c r="BF152" s="254"/>
      <c r="BG152" s="254"/>
      <c r="BH152" s="254"/>
    </row>
    <row r="153" spans="1:60" ht="22.5" outlineLevel="1">
      <c r="A153" s="245">
        <v>50</v>
      </c>
      <c r="B153" s="246" t="s">
        <v>335</v>
      </c>
      <c r="C153" s="247" t="s">
        <v>336</v>
      </c>
      <c r="D153" s="252" t="s">
        <v>190</v>
      </c>
      <c r="E153" s="249">
        <v>643.5</v>
      </c>
      <c r="F153" s="250"/>
      <c r="G153" s="251">
        <f>ROUND(E153*F153,2)</f>
        <v>0</v>
      </c>
      <c r="H153" s="250"/>
      <c r="I153" s="251">
        <f>ROUND(E153*H153,2)</f>
        <v>0</v>
      </c>
      <c r="J153" s="250"/>
      <c r="K153" s="251">
        <f>ROUND(E153*J153,2)</f>
        <v>0</v>
      </c>
      <c r="L153" s="251">
        <v>21</v>
      </c>
      <c r="M153" s="251">
        <f>G153*(1+L153/100)</f>
        <v>0</v>
      </c>
      <c r="N153" s="252">
        <v>6.7849999999999994E-2</v>
      </c>
      <c r="O153" s="252">
        <f>ROUND(E153*N153,5)</f>
        <v>43.661479999999997</v>
      </c>
      <c r="P153" s="252">
        <v>0</v>
      </c>
      <c r="Q153" s="252">
        <f>ROUND(E153*P153,5)</f>
        <v>0</v>
      </c>
      <c r="R153" s="252"/>
      <c r="S153" s="252"/>
      <c r="T153" s="253">
        <v>0.03</v>
      </c>
      <c r="U153" s="252">
        <f>ROUND(E153*T153,2)</f>
        <v>19.309999999999999</v>
      </c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 t="s">
        <v>110</v>
      </c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54"/>
      <c r="AT153" s="254"/>
      <c r="AU153" s="254"/>
      <c r="AV153" s="254"/>
      <c r="AW153" s="254"/>
      <c r="AX153" s="254"/>
      <c r="AY153" s="254"/>
      <c r="AZ153" s="254"/>
      <c r="BA153" s="254"/>
      <c r="BB153" s="254"/>
      <c r="BC153" s="254"/>
      <c r="BD153" s="254"/>
      <c r="BE153" s="254"/>
      <c r="BF153" s="254"/>
      <c r="BG153" s="254"/>
      <c r="BH153" s="254"/>
    </row>
    <row r="154" spans="1:60" outlineLevel="1">
      <c r="A154" s="245"/>
      <c r="B154" s="246"/>
      <c r="C154" s="285" t="s">
        <v>334</v>
      </c>
      <c r="D154" s="286"/>
      <c r="E154" s="287">
        <v>643.5</v>
      </c>
      <c r="F154" s="251"/>
      <c r="G154" s="251"/>
      <c r="H154" s="251"/>
      <c r="I154" s="251"/>
      <c r="J154" s="251"/>
      <c r="K154" s="251"/>
      <c r="L154" s="251"/>
      <c r="M154" s="251"/>
      <c r="N154" s="252"/>
      <c r="O154" s="252"/>
      <c r="P154" s="252"/>
      <c r="Q154" s="252"/>
      <c r="R154" s="252"/>
      <c r="S154" s="252"/>
      <c r="T154" s="253"/>
      <c r="U154" s="252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 t="s">
        <v>164</v>
      </c>
      <c r="AF154" s="254">
        <v>0</v>
      </c>
      <c r="AG154" s="254"/>
      <c r="AH154" s="254"/>
      <c r="AI154" s="254"/>
      <c r="AJ154" s="254"/>
      <c r="AK154" s="254"/>
      <c r="AL154" s="254"/>
      <c r="AM154" s="254"/>
      <c r="AN154" s="254"/>
      <c r="AO154" s="254"/>
      <c r="AP154" s="254"/>
      <c r="AQ154" s="254"/>
      <c r="AR154" s="254"/>
      <c r="AS154" s="254"/>
      <c r="AT154" s="254"/>
      <c r="AU154" s="254"/>
      <c r="AV154" s="254"/>
      <c r="AW154" s="254"/>
      <c r="AX154" s="254"/>
      <c r="AY154" s="254"/>
      <c r="AZ154" s="254"/>
      <c r="BA154" s="254"/>
      <c r="BB154" s="254"/>
      <c r="BC154" s="254"/>
      <c r="BD154" s="254"/>
      <c r="BE154" s="254"/>
      <c r="BF154" s="254"/>
      <c r="BG154" s="254"/>
      <c r="BH154" s="254"/>
    </row>
    <row r="155" spans="1:60" ht="22.5" outlineLevel="1">
      <c r="A155" s="245">
        <v>51</v>
      </c>
      <c r="B155" s="246" t="s">
        <v>337</v>
      </c>
      <c r="C155" s="247" t="s">
        <v>338</v>
      </c>
      <c r="D155" s="252" t="s">
        <v>190</v>
      </c>
      <c r="E155" s="249">
        <v>643.5</v>
      </c>
      <c r="F155" s="250"/>
      <c r="G155" s="251">
        <f>ROUND(E155*F155,2)</f>
        <v>0</v>
      </c>
      <c r="H155" s="250"/>
      <c r="I155" s="251">
        <f>ROUND(E155*H155,2)</f>
        <v>0</v>
      </c>
      <c r="J155" s="250"/>
      <c r="K155" s="251">
        <f>ROUND(E155*J155,2)</f>
        <v>0</v>
      </c>
      <c r="L155" s="251">
        <v>21</v>
      </c>
      <c r="M155" s="251">
        <f>G155*(1+L155/100)</f>
        <v>0</v>
      </c>
      <c r="N155" s="252">
        <v>6.7849999999999994E-2</v>
      </c>
      <c r="O155" s="252">
        <f>ROUND(E155*N155,5)</f>
        <v>43.661479999999997</v>
      </c>
      <c r="P155" s="252">
        <v>0</v>
      </c>
      <c r="Q155" s="252">
        <f>ROUND(E155*P155,5)</f>
        <v>0</v>
      </c>
      <c r="R155" s="252"/>
      <c r="S155" s="252"/>
      <c r="T155" s="253">
        <v>0.03</v>
      </c>
      <c r="U155" s="252">
        <f>ROUND(E155*T155,2)</f>
        <v>19.309999999999999</v>
      </c>
      <c r="V155" s="254"/>
      <c r="W155" s="254"/>
      <c r="X155" s="254"/>
      <c r="Y155" s="254"/>
      <c r="Z155" s="254"/>
      <c r="AA155" s="254"/>
      <c r="AB155" s="254"/>
      <c r="AC155" s="254"/>
      <c r="AD155" s="254"/>
      <c r="AE155" s="254" t="s">
        <v>110</v>
      </c>
      <c r="AF155" s="254"/>
      <c r="AG155" s="254"/>
      <c r="AH155" s="254"/>
      <c r="AI155" s="254"/>
      <c r="AJ155" s="254"/>
      <c r="AK155" s="254"/>
      <c r="AL155" s="254"/>
      <c r="AM155" s="254"/>
      <c r="AN155" s="254"/>
      <c r="AO155" s="254"/>
      <c r="AP155" s="254"/>
      <c r="AQ155" s="254"/>
      <c r="AR155" s="254"/>
      <c r="AS155" s="254"/>
      <c r="AT155" s="254"/>
      <c r="AU155" s="254"/>
      <c r="AV155" s="254"/>
      <c r="AW155" s="254"/>
      <c r="AX155" s="254"/>
      <c r="AY155" s="254"/>
      <c r="AZ155" s="254"/>
      <c r="BA155" s="254"/>
      <c r="BB155" s="254"/>
      <c r="BC155" s="254"/>
      <c r="BD155" s="254"/>
      <c r="BE155" s="254"/>
      <c r="BF155" s="254"/>
      <c r="BG155" s="254"/>
      <c r="BH155" s="254"/>
    </row>
    <row r="156" spans="1:60" outlineLevel="1">
      <c r="A156" s="245"/>
      <c r="B156" s="246"/>
      <c r="C156" s="285" t="s">
        <v>334</v>
      </c>
      <c r="D156" s="286"/>
      <c r="E156" s="287">
        <v>643.5</v>
      </c>
      <c r="F156" s="251"/>
      <c r="G156" s="251"/>
      <c r="H156" s="251"/>
      <c r="I156" s="251"/>
      <c r="J156" s="251"/>
      <c r="K156" s="251"/>
      <c r="L156" s="251"/>
      <c r="M156" s="251"/>
      <c r="N156" s="252"/>
      <c r="O156" s="252"/>
      <c r="P156" s="252"/>
      <c r="Q156" s="252"/>
      <c r="R156" s="252"/>
      <c r="S156" s="252"/>
      <c r="T156" s="253"/>
      <c r="U156" s="252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 t="s">
        <v>164</v>
      </c>
      <c r="AF156" s="254">
        <v>0</v>
      </c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254"/>
      <c r="AZ156" s="254"/>
      <c r="BA156" s="254"/>
      <c r="BB156" s="254"/>
      <c r="BC156" s="254"/>
      <c r="BD156" s="254"/>
      <c r="BE156" s="254"/>
      <c r="BF156" s="254"/>
      <c r="BG156" s="254"/>
      <c r="BH156" s="254"/>
    </row>
    <row r="157" spans="1:60" ht="22.5" outlineLevel="1">
      <c r="A157" s="245">
        <v>52</v>
      </c>
      <c r="B157" s="246" t="s">
        <v>339</v>
      </c>
      <c r="C157" s="247" t="s">
        <v>340</v>
      </c>
      <c r="D157" s="252" t="s">
        <v>190</v>
      </c>
      <c r="E157" s="249">
        <v>643.5</v>
      </c>
      <c r="F157" s="250"/>
      <c r="G157" s="251">
        <f>ROUND(E157*F157,2)</f>
        <v>0</v>
      </c>
      <c r="H157" s="250"/>
      <c r="I157" s="251">
        <f>ROUND(E157*H157,2)</f>
        <v>0</v>
      </c>
      <c r="J157" s="250"/>
      <c r="K157" s="251">
        <f>ROUND(E157*J157,2)</f>
        <v>0</v>
      </c>
      <c r="L157" s="251">
        <v>21</v>
      </c>
      <c r="M157" s="251">
        <f>G157*(1+L157/100)</f>
        <v>0</v>
      </c>
      <c r="N157" s="252">
        <v>0.12837000000000001</v>
      </c>
      <c r="O157" s="252">
        <f>ROUND(E157*N157,5)</f>
        <v>82.606099999999998</v>
      </c>
      <c r="P157" s="252">
        <v>0</v>
      </c>
      <c r="Q157" s="252">
        <f>ROUND(E157*P157,5)</f>
        <v>0</v>
      </c>
      <c r="R157" s="252"/>
      <c r="S157" s="252"/>
      <c r="T157" s="253">
        <v>0.02</v>
      </c>
      <c r="U157" s="252">
        <f>ROUND(E157*T157,2)</f>
        <v>12.87</v>
      </c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 t="s">
        <v>110</v>
      </c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54"/>
      <c r="AT157" s="254"/>
      <c r="AU157" s="254"/>
      <c r="AV157" s="254"/>
      <c r="AW157" s="254"/>
      <c r="AX157" s="254"/>
      <c r="AY157" s="254"/>
      <c r="AZ157" s="254"/>
      <c r="BA157" s="254"/>
      <c r="BB157" s="254"/>
      <c r="BC157" s="254"/>
      <c r="BD157" s="254"/>
      <c r="BE157" s="254"/>
      <c r="BF157" s="254"/>
      <c r="BG157" s="254"/>
      <c r="BH157" s="254"/>
    </row>
    <row r="158" spans="1:60" outlineLevel="1">
      <c r="A158" s="245"/>
      <c r="B158" s="246"/>
      <c r="C158" s="285" t="s">
        <v>334</v>
      </c>
      <c r="D158" s="286"/>
      <c r="E158" s="287">
        <v>643.5</v>
      </c>
      <c r="F158" s="251"/>
      <c r="G158" s="251"/>
      <c r="H158" s="251"/>
      <c r="I158" s="251"/>
      <c r="J158" s="251"/>
      <c r="K158" s="251"/>
      <c r="L158" s="251"/>
      <c r="M158" s="251"/>
      <c r="N158" s="252"/>
      <c r="O158" s="252"/>
      <c r="P158" s="252"/>
      <c r="Q158" s="252"/>
      <c r="R158" s="252"/>
      <c r="S158" s="252"/>
      <c r="T158" s="253"/>
      <c r="U158" s="252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 t="s">
        <v>164</v>
      </c>
      <c r="AF158" s="254">
        <v>0</v>
      </c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254"/>
      <c r="AT158" s="254"/>
      <c r="AU158" s="254"/>
      <c r="AV158" s="254"/>
      <c r="AW158" s="254"/>
      <c r="AX158" s="254"/>
      <c r="AY158" s="254"/>
      <c r="AZ158" s="254"/>
      <c r="BA158" s="254"/>
      <c r="BB158" s="254"/>
      <c r="BC158" s="254"/>
      <c r="BD158" s="254"/>
      <c r="BE158" s="254"/>
      <c r="BF158" s="254"/>
      <c r="BG158" s="254"/>
      <c r="BH158" s="254"/>
    </row>
    <row r="159" spans="1:60" ht="22.5" outlineLevel="1">
      <c r="A159" s="245">
        <v>53</v>
      </c>
      <c r="B159" s="246" t="s">
        <v>341</v>
      </c>
      <c r="C159" s="247" t="s">
        <v>342</v>
      </c>
      <c r="D159" s="252" t="s">
        <v>190</v>
      </c>
      <c r="E159" s="249">
        <v>643.5</v>
      </c>
      <c r="F159" s="250"/>
      <c r="G159" s="251">
        <f>ROUND(E159*F159,2)</f>
        <v>0</v>
      </c>
      <c r="H159" s="250"/>
      <c r="I159" s="251">
        <f>ROUND(E159*H159,2)</f>
        <v>0</v>
      </c>
      <c r="J159" s="250"/>
      <c r="K159" s="251">
        <f>ROUND(E159*J159,2)</f>
        <v>0</v>
      </c>
      <c r="L159" s="251">
        <v>21</v>
      </c>
      <c r="M159" s="251">
        <f>G159*(1+L159/100)</f>
        <v>0</v>
      </c>
      <c r="N159" s="252">
        <v>0.19350000000000001</v>
      </c>
      <c r="O159" s="252">
        <f>ROUND(E159*N159,5)</f>
        <v>124.51725</v>
      </c>
      <c r="P159" s="252">
        <v>0</v>
      </c>
      <c r="Q159" s="252">
        <f>ROUND(E159*P159,5)</f>
        <v>0</v>
      </c>
      <c r="R159" s="252"/>
      <c r="S159" s="252"/>
      <c r="T159" s="253">
        <v>0.03</v>
      </c>
      <c r="U159" s="252">
        <f>ROUND(E159*T159,2)</f>
        <v>19.309999999999999</v>
      </c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 t="s">
        <v>110</v>
      </c>
      <c r="AF159" s="254"/>
      <c r="AG159" s="254"/>
      <c r="AH159" s="254"/>
      <c r="AI159" s="254"/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254"/>
      <c r="AT159" s="254"/>
      <c r="AU159" s="254"/>
      <c r="AV159" s="254"/>
      <c r="AW159" s="254"/>
      <c r="AX159" s="254"/>
      <c r="AY159" s="254"/>
      <c r="AZ159" s="254"/>
      <c r="BA159" s="254"/>
      <c r="BB159" s="254"/>
      <c r="BC159" s="254"/>
      <c r="BD159" s="254"/>
      <c r="BE159" s="254"/>
      <c r="BF159" s="254"/>
      <c r="BG159" s="254"/>
      <c r="BH159" s="254"/>
    </row>
    <row r="160" spans="1:60" outlineLevel="1">
      <c r="A160" s="245"/>
      <c r="B160" s="246"/>
      <c r="C160" s="285" t="s">
        <v>334</v>
      </c>
      <c r="D160" s="286"/>
      <c r="E160" s="287">
        <v>643.5</v>
      </c>
      <c r="F160" s="251"/>
      <c r="G160" s="251"/>
      <c r="H160" s="251"/>
      <c r="I160" s="251"/>
      <c r="J160" s="251"/>
      <c r="K160" s="251"/>
      <c r="L160" s="251"/>
      <c r="M160" s="251"/>
      <c r="N160" s="252"/>
      <c r="O160" s="252"/>
      <c r="P160" s="252"/>
      <c r="Q160" s="252"/>
      <c r="R160" s="252"/>
      <c r="S160" s="252"/>
      <c r="T160" s="253"/>
      <c r="U160" s="252"/>
      <c r="V160" s="254"/>
      <c r="W160" s="254"/>
      <c r="X160" s="254"/>
      <c r="Y160" s="254"/>
      <c r="Z160" s="254"/>
      <c r="AA160" s="254"/>
      <c r="AB160" s="254"/>
      <c r="AC160" s="254"/>
      <c r="AD160" s="254"/>
      <c r="AE160" s="254" t="s">
        <v>164</v>
      </c>
      <c r="AF160" s="254">
        <v>0</v>
      </c>
      <c r="AG160" s="254"/>
      <c r="AH160" s="254"/>
      <c r="AI160" s="254"/>
      <c r="AJ160" s="254"/>
      <c r="AK160" s="254"/>
      <c r="AL160" s="254"/>
      <c r="AM160" s="254"/>
      <c r="AN160" s="254"/>
      <c r="AO160" s="254"/>
      <c r="AP160" s="254"/>
      <c r="AQ160" s="254"/>
      <c r="AR160" s="254"/>
      <c r="AS160" s="254"/>
      <c r="AT160" s="254"/>
      <c r="AU160" s="254"/>
      <c r="AV160" s="254"/>
      <c r="AW160" s="254"/>
      <c r="AX160" s="254"/>
      <c r="AY160" s="254"/>
      <c r="AZ160" s="254"/>
      <c r="BA160" s="254"/>
      <c r="BB160" s="254"/>
      <c r="BC160" s="254"/>
      <c r="BD160" s="254"/>
      <c r="BE160" s="254"/>
      <c r="BF160" s="254"/>
      <c r="BG160" s="254"/>
      <c r="BH160" s="254"/>
    </row>
    <row r="161" spans="1:60" ht="22.5" outlineLevel="1">
      <c r="A161" s="245">
        <v>54</v>
      </c>
      <c r="B161" s="246" t="s">
        <v>343</v>
      </c>
      <c r="C161" s="247" t="s">
        <v>344</v>
      </c>
      <c r="D161" s="252" t="s">
        <v>190</v>
      </c>
      <c r="E161" s="249">
        <v>643.5</v>
      </c>
      <c r="F161" s="250"/>
      <c r="G161" s="251">
        <f>ROUND(E161*F161,2)</f>
        <v>0</v>
      </c>
      <c r="H161" s="250"/>
      <c r="I161" s="251">
        <f>ROUND(E161*H161,2)</f>
        <v>0</v>
      </c>
      <c r="J161" s="250"/>
      <c r="K161" s="251">
        <f>ROUND(E161*J161,2)</f>
        <v>0</v>
      </c>
      <c r="L161" s="251">
        <v>21</v>
      </c>
      <c r="M161" s="251">
        <f>G161*(1+L161/100)</f>
        <v>0</v>
      </c>
      <c r="N161" s="252">
        <v>0.2268</v>
      </c>
      <c r="O161" s="252">
        <f>ROUND(E161*N161,5)</f>
        <v>145.94579999999999</v>
      </c>
      <c r="P161" s="252">
        <v>0</v>
      </c>
      <c r="Q161" s="252">
        <f>ROUND(E161*P161,5)</f>
        <v>0</v>
      </c>
      <c r="R161" s="252"/>
      <c r="S161" s="252"/>
      <c r="T161" s="253">
        <v>0.02</v>
      </c>
      <c r="U161" s="252">
        <f>ROUND(E161*T161,2)</f>
        <v>12.87</v>
      </c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 t="s">
        <v>110</v>
      </c>
      <c r="AF161" s="254"/>
      <c r="AG161" s="254"/>
      <c r="AH161" s="254"/>
      <c r="AI161" s="254"/>
      <c r="AJ161" s="254"/>
      <c r="AK161" s="254"/>
      <c r="AL161" s="254"/>
      <c r="AM161" s="254"/>
      <c r="AN161" s="254"/>
      <c r="AO161" s="254"/>
      <c r="AP161" s="254"/>
      <c r="AQ161" s="254"/>
      <c r="AR161" s="254"/>
      <c r="AS161" s="254"/>
      <c r="AT161" s="254"/>
      <c r="AU161" s="254"/>
      <c r="AV161" s="254"/>
      <c r="AW161" s="254"/>
      <c r="AX161" s="254"/>
      <c r="AY161" s="254"/>
      <c r="AZ161" s="254"/>
      <c r="BA161" s="254"/>
      <c r="BB161" s="254"/>
      <c r="BC161" s="254"/>
      <c r="BD161" s="254"/>
      <c r="BE161" s="254"/>
      <c r="BF161" s="254"/>
      <c r="BG161" s="254"/>
      <c r="BH161" s="254"/>
    </row>
    <row r="162" spans="1:60" outlineLevel="1">
      <c r="A162" s="245"/>
      <c r="B162" s="246"/>
      <c r="C162" s="285" t="s">
        <v>334</v>
      </c>
      <c r="D162" s="286"/>
      <c r="E162" s="287">
        <v>643.5</v>
      </c>
      <c r="F162" s="251"/>
      <c r="G162" s="251"/>
      <c r="H162" s="251"/>
      <c r="I162" s="251"/>
      <c r="J162" s="251"/>
      <c r="K162" s="251"/>
      <c r="L162" s="251"/>
      <c r="M162" s="251"/>
      <c r="N162" s="252"/>
      <c r="O162" s="252"/>
      <c r="P162" s="252"/>
      <c r="Q162" s="252"/>
      <c r="R162" s="252"/>
      <c r="S162" s="252"/>
      <c r="T162" s="253"/>
      <c r="U162" s="252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 t="s">
        <v>164</v>
      </c>
      <c r="AF162" s="254">
        <v>0</v>
      </c>
      <c r="AG162" s="254"/>
      <c r="AH162" s="254"/>
      <c r="AI162" s="254"/>
      <c r="AJ162" s="254"/>
      <c r="AK162" s="254"/>
      <c r="AL162" s="254"/>
      <c r="AM162" s="254"/>
      <c r="AN162" s="254"/>
      <c r="AO162" s="254"/>
      <c r="AP162" s="254"/>
      <c r="AQ162" s="254"/>
      <c r="AR162" s="254"/>
      <c r="AS162" s="254"/>
      <c r="AT162" s="254"/>
      <c r="AU162" s="254"/>
      <c r="AV162" s="254"/>
      <c r="AW162" s="254"/>
      <c r="AX162" s="254"/>
      <c r="AY162" s="254"/>
      <c r="AZ162" s="254"/>
      <c r="BA162" s="254"/>
      <c r="BB162" s="254"/>
      <c r="BC162" s="254"/>
      <c r="BD162" s="254"/>
      <c r="BE162" s="254"/>
      <c r="BF162" s="254"/>
      <c r="BG162" s="254"/>
      <c r="BH162" s="254"/>
    </row>
    <row r="163" spans="1:60" outlineLevel="1">
      <c r="A163" s="245">
        <v>55</v>
      </c>
      <c r="B163" s="246" t="s">
        <v>345</v>
      </c>
      <c r="C163" s="247" t="s">
        <v>346</v>
      </c>
      <c r="D163" s="252" t="s">
        <v>190</v>
      </c>
      <c r="E163" s="249">
        <v>643.5</v>
      </c>
      <c r="F163" s="250"/>
      <c r="G163" s="251">
        <f>ROUND(E163*F163,2)</f>
        <v>0</v>
      </c>
      <c r="H163" s="250"/>
      <c r="I163" s="251">
        <f>ROUND(E163*H163,2)</f>
        <v>0</v>
      </c>
      <c r="J163" s="250"/>
      <c r="K163" s="251">
        <f>ROUND(E163*J163,2)</f>
        <v>0</v>
      </c>
      <c r="L163" s="251">
        <v>21</v>
      </c>
      <c r="M163" s="251">
        <f>G163*(1+L163/100)</f>
        <v>0</v>
      </c>
      <c r="N163" s="252">
        <v>0</v>
      </c>
      <c r="O163" s="252">
        <f>ROUND(E163*N163,5)</f>
        <v>0</v>
      </c>
      <c r="P163" s="252">
        <v>0</v>
      </c>
      <c r="Q163" s="252">
        <f>ROUND(E163*P163,5)</f>
        <v>0</v>
      </c>
      <c r="R163" s="252"/>
      <c r="S163" s="252"/>
      <c r="T163" s="253">
        <v>0.09</v>
      </c>
      <c r="U163" s="252">
        <f>ROUND(E163*T163,2)</f>
        <v>57.92</v>
      </c>
      <c r="V163" s="254"/>
      <c r="W163" s="254"/>
      <c r="X163" s="254"/>
      <c r="Y163" s="254"/>
      <c r="Z163" s="254"/>
      <c r="AA163" s="254"/>
      <c r="AB163" s="254"/>
      <c r="AC163" s="254"/>
      <c r="AD163" s="254"/>
      <c r="AE163" s="254" t="s">
        <v>110</v>
      </c>
      <c r="AF163" s="254"/>
      <c r="AG163" s="254"/>
      <c r="AH163" s="254"/>
      <c r="AI163" s="254"/>
      <c r="AJ163" s="254"/>
      <c r="AK163" s="254"/>
      <c r="AL163" s="254"/>
      <c r="AM163" s="254"/>
      <c r="AN163" s="254"/>
      <c r="AO163" s="254"/>
      <c r="AP163" s="254"/>
      <c r="AQ163" s="254"/>
      <c r="AR163" s="254"/>
      <c r="AS163" s="254"/>
      <c r="AT163" s="254"/>
      <c r="AU163" s="254"/>
      <c r="AV163" s="254"/>
      <c r="AW163" s="254"/>
      <c r="AX163" s="254"/>
      <c r="AY163" s="254"/>
      <c r="AZ163" s="254"/>
      <c r="BA163" s="254"/>
      <c r="BB163" s="254"/>
      <c r="BC163" s="254"/>
      <c r="BD163" s="254"/>
      <c r="BE163" s="254"/>
      <c r="BF163" s="254"/>
      <c r="BG163" s="254"/>
      <c r="BH163" s="254"/>
    </row>
    <row r="164" spans="1:60" outlineLevel="1">
      <c r="A164" s="245"/>
      <c r="B164" s="246"/>
      <c r="C164" s="285" t="s">
        <v>334</v>
      </c>
      <c r="D164" s="286"/>
      <c r="E164" s="287">
        <v>643.5</v>
      </c>
      <c r="F164" s="251"/>
      <c r="G164" s="251"/>
      <c r="H164" s="251"/>
      <c r="I164" s="251"/>
      <c r="J164" s="251"/>
      <c r="K164" s="251"/>
      <c r="L164" s="251"/>
      <c r="M164" s="251"/>
      <c r="N164" s="252"/>
      <c r="O164" s="252"/>
      <c r="P164" s="252"/>
      <c r="Q164" s="252"/>
      <c r="R164" s="252"/>
      <c r="S164" s="252"/>
      <c r="T164" s="253"/>
      <c r="U164" s="252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 t="s">
        <v>164</v>
      </c>
      <c r="AF164" s="254">
        <v>0</v>
      </c>
      <c r="AG164" s="254"/>
      <c r="AH164" s="254"/>
      <c r="AI164" s="254"/>
      <c r="AJ164" s="254"/>
      <c r="AK164" s="254"/>
      <c r="AL164" s="254"/>
      <c r="AM164" s="254"/>
      <c r="AN164" s="254"/>
      <c r="AO164" s="254"/>
      <c r="AP164" s="254"/>
      <c r="AQ164" s="254"/>
      <c r="AR164" s="254"/>
      <c r="AS164" s="254"/>
      <c r="AT164" s="254"/>
      <c r="AU164" s="254"/>
      <c r="AV164" s="254"/>
      <c r="AW164" s="254"/>
      <c r="AX164" s="254"/>
      <c r="AY164" s="254"/>
      <c r="AZ164" s="254"/>
      <c r="BA164" s="254"/>
      <c r="BB164" s="254"/>
      <c r="BC164" s="254"/>
      <c r="BD164" s="254"/>
      <c r="BE164" s="254"/>
      <c r="BF164" s="254"/>
      <c r="BG164" s="254"/>
      <c r="BH164" s="254"/>
    </row>
    <row r="165" spans="1:60" outlineLevel="1">
      <c r="A165" s="245">
        <v>56</v>
      </c>
      <c r="B165" s="246" t="s">
        <v>347</v>
      </c>
      <c r="C165" s="247" t="s">
        <v>348</v>
      </c>
      <c r="D165" s="252" t="s">
        <v>190</v>
      </c>
      <c r="E165" s="249">
        <v>740.02499999999998</v>
      </c>
      <c r="F165" s="250"/>
      <c r="G165" s="251">
        <f>ROUND(E165*F165,2)</f>
        <v>0</v>
      </c>
      <c r="H165" s="250"/>
      <c r="I165" s="251">
        <f>ROUND(E165*H165,2)</f>
        <v>0</v>
      </c>
      <c r="J165" s="250"/>
      <c r="K165" s="251">
        <f>ROUND(E165*J165,2)</f>
        <v>0</v>
      </c>
      <c r="L165" s="251">
        <v>21</v>
      </c>
      <c r="M165" s="251">
        <f>G165*(1+L165/100)</f>
        <v>0</v>
      </c>
      <c r="N165" s="252">
        <v>4.0000000000000002E-4</v>
      </c>
      <c r="O165" s="252">
        <f>ROUND(E165*N165,5)</f>
        <v>0.29601</v>
      </c>
      <c r="P165" s="252">
        <v>0</v>
      </c>
      <c r="Q165" s="252">
        <f>ROUND(E165*P165,5)</f>
        <v>0</v>
      </c>
      <c r="R165" s="252"/>
      <c r="S165" s="252"/>
      <c r="T165" s="253">
        <v>0</v>
      </c>
      <c r="U165" s="252">
        <f>ROUND(E165*T165,2)</f>
        <v>0</v>
      </c>
      <c r="V165" s="254"/>
      <c r="W165" s="254"/>
      <c r="X165" s="254"/>
      <c r="Y165" s="254"/>
      <c r="Z165" s="254"/>
      <c r="AA165" s="254"/>
      <c r="AB165" s="254"/>
      <c r="AC165" s="254"/>
      <c r="AD165" s="254"/>
      <c r="AE165" s="254" t="s">
        <v>258</v>
      </c>
      <c r="AF165" s="254"/>
      <c r="AG165" s="254"/>
      <c r="AH165" s="254"/>
      <c r="AI165" s="254"/>
      <c r="AJ165" s="254"/>
      <c r="AK165" s="254"/>
      <c r="AL165" s="254"/>
      <c r="AM165" s="254"/>
      <c r="AN165" s="254"/>
      <c r="AO165" s="254"/>
      <c r="AP165" s="254"/>
      <c r="AQ165" s="254"/>
      <c r="AR165" s="254"/>
      <c r="AS165" s="254"/>
      <c r="AT165" s="254"/>
      <c r="AU165" s="254"/>
      <c r="AV165" s="254"/>
      <c r="AW165" s="254"/>
      <c r="AX165" s="254"/>
      <c r="AY165" s="254"/>
      <c r="AZ165" s="254"/>
      <c r="BA165" s="254"/>
      <c r="BB165" s="254"/>
      <c r="BC165" s="254"/>
      <c r="BD165" s="254"/>
      <c r="BE165" s="254"/>
      <c r="BF165" s="254"/>
      <c r="BG165" s="254"/>
      <c r="BH165" s="254"/>
    </row>
    <row r="166" spans="1:60" outlineLevel="1">
      <c r="A166" s="245"/>
      <c r="B166" s="246"/>
      <c r="C166" s="285" t="s">
        <v>349</v>
      </c>
      <c r="D166" s="286"/>
      <c r="E166" s="287">
        <v>740.02499999999998</v>
      </c>
      <c r="F166" s="251"/>
      <c r="G166" s="251"/>
      <c r="H166" s="251"/>
      <c r="I166" s="251"/>
      <c r="J166" s="251"/>
      <c r="K166" s="251"/>
      <c r="L166" s="251"/>
      <c r="M166" s="251"/>
      <c r="N166" s="252"/>
      <c r="O166" s="252"/>
      <c r="P166" s="252"/>
      <c r="Q166" s="252"/>
      <c r="R166" s="252"/>
      <c r="S166" s="252"/>
      <c r="T166" s="253"/>
      <c r="U166" s="252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 t="s">
        <v>164</v>
      </c>
      <c r="AF166" s="254">
        <v>0</v>
      </c>
      <c r="AG166" s="254"/>
      <c r="AH166" s="254"/>
      <c r="AI166" s="254"/>
      <c r="AJ166" s="254"/>
      <c r="AK166" s="254"/>
      <c r="AL166" s="254"/>
      <c r="AM166" s="254"/>
      <c r="AN166" s="254"/>
      <c r="AO166" s="254"/>
      <c r="AP166" s="254"/>
      <c r="AQ166" s="254"/>
      <c r="AR166" s="254"/>
      <c r="AS166" s="254"/>
      <c r="AT166" s="254"/>
      <c r="AU166" s="254"/>
      <c r="AV166" s="254"/>
      <c r="AW166" s="254"/>
      <c r="AX166" s="254"/>
      <c r="AY166" s="254"/>
      <c r="AZ166" s="254"/>
      <c r="BA166" s="254"/>
      <c r="BB166" s="254"/>
      <c r="BC166" s="254"/>
      <c r="BD166" s="254"/>
      <c r="BE166" s="254"/>
      <c r="BF166" s="254"/>
      <c r="BG166" s="254"/>
      <c r="BH166" s="254"/>
    </row>
    <row r="167" spans="1:60">
      <c r="A167" s="255" t="s">
        <v>105</v>
      </c>
      <c r="B167" s="256" t="s">
        <v>140</v>
      </c>
      <c r="C167" s="257" t="s">
        <v>141</v>
      </c>
      <c r="D167" s="261"/>
      <c r="E167" s="259"/>
      <c r="F167" s="260"/>
      <c r="G167" s="260">
        <f>SUMIF(AE168:AE177,"&lt;&gt;NOR",G168:G177)</f>
        <v>0</v>
      </c>
      <c r="H167" s="260"/>
      <c r="I167" s="260">
        <f>SUM(I168:I177)</f>
        <v>0</v>
      </c>
      <c r="J167" s="260"/>
      <c r="K167" s="260">
        <f>SUM(K168:K177)</f>
        <v>0</v>
      </c>
      <c r="L167" s="260"/>
      <c r="M167" s="260">
        <f>SUM(M168:M177)</f>
        <v>0</v>
      </c>
      <c r="N167" s="261"/>
      <c r="O167" s="261">
        <f>SUM(O168:O177)</f>
        <v>77.562579999999997</v>
      </c>
      <c r="P167" s="261"/>
      <c r="Q167" s="261">
        <f>SUM(Q168:Q177)</f>
        <v>0.50624999999999998</v>
      </c>
      <c r="R167" s="261"/>
      <c r="S167" s="261"/>
      <c r="T167" s="262"/>
      <c r="U167" s="261">
        <f>SUM(U168:U177)</f>
        <v>77.05</v>
      </c>
      <c r="AE167" s="96" t="s">
        <v>106</v>
      </c>
    </row>
    <row r="168" spans="1:60" outlineLevel="1">
      <c r="A168" s="245">
        <v>57</v>
      </c>
      <c r="B168" s="246" t="s">
        <v>350</v>
      </c>
      <c r="C168" s="247" t="s">
        <v>351</v>
      </c>
      <c r="D168" s="252" t="s">
        <v>190</v>
      </c>
      <c r="E168" s="249">
        <v>163.25</v>
      </c>
      <c r="F168" s="250"/>
      <c r="G168" s="251">
        <f>ROUND(E168*F168,2)</f>
        <v>0</v>
      </c>
      <c r="H168" s="250"/>
      <c r="I168" s="251">
        <f>ROUND(E168*H168,2)</f>
        <v>0</v>
      </c>
      <c r="J168" s="250"/>
      <c r="K168" s="251">
        <f>ROUND(E168*J168,2)</f>
        <v>0</v>
      </c>
      <c r="L168" s="251">
        <v>21</v>
      </c>
      <c r="M168" s="251">
        <f>G168*(1+L168/100)</f>
        <v>0</v>
      </c>
      <c r="N168" s="252">
        <v>5.5449999999999999E-2</v>
      </c>
      <c r="O168" s="252">
        <f>ROUND(E168*N168,5)</f>
        <v>9.0522100000000005</v>
      </c>
      <c r="P168" s="252">
        <v>0</v>
      </c>
      <c r="Q168" s="252">
        <f>ROUND(E168*P168,5)</f>
        <v>0</v>
      </c>
      <c r="R168" s="252"/>
      <c r="S168" s="252"/>
      <c r="T168" s="253">
        <v>0.44</v>
      </c>
      <c r="U168" s="252">
        <f>ROUND(E168*T168,2)</f>
        <v>71.83</v>
      </c>
      <c r="V168" s="254"/>
      <c r="W168" s="254"/>
      <c r="X168" s="254"/>
      <c r="Y168" s="254"/>
      <c r="Z168" s="254"/>
      <c r="AA168" s="254"/>
      <c r="AB168" s="254"/>
      <c r="AC168" s="254"/>
      <c r="AD168" s="254"/>
      <c r="AE168" s="254" t="s">
        <v>110</v>
      </c>
      <c r="AF168" s="254"/>
      <c r="AG168" s="254"/>
      <c r="AH168" s="254"/>
      <c r="AI168" s="254"/>
      <c r="AJ168" s="254"/>
      <c r="AK168" s="254"/>
      <c r="AL168" s="254"/>
      <c r="AM168" s="254"/>
      <c r="AN168" s="254"/>
      <c r="AO168" s="254"/>
      <c r="AP168" s="254"/>
      <c r="AQ168" s="254"/>
      <c r="AR168" s="254"/>
      <c r="AS168" s="254"/>
      <c r="AT168" s="254"/>
      <c r="AU168" s="254"/>
      <c r="AV168" s="254"/>
      <c r="AW168" s="254"/>
      <c r="AX168" s="254"/>
      <c r="AY168" s="254"/>
      <c r="AZ168" s="254"/>
      <c r="BA168" s="254"/>
      <c r="BB168" s="254"/>
      <c r="BC168" s="254"/>
      <c r="BD168" s="254"/>
      <c r="BE168" s="254"/>
      <c r="BF168" s="254"/>
      <c r="BG168" s="254"/>
      <c r="BH168" s="254"/>
    </row>
    <row r="169" spans="1:60" outlineLevel="1">
      <c r="A169" s="245"/>
      <c r="B169" s="246"/>
      <c r="C169" s="285" t="s">
        <v>352</v>
      </c>
      <c r="D169" s="286"/>
      <c r="E169" s="287">
        <v>161</v>
      </c>
      <c r="F169" s="251"/>
      <c r="G169" s="251"/>
      <c r="H169" s="251"/>
      <c r="I169" s="251"/>
      <c r="J169" s="251"/>
      <c r="K169" s="251"/>
      <c r="L169" s="251"/>
      <c r="M169" s="251"/>
      <c r="N169" s="252"/>
      <c r="O169" s="252"/>
      <c r="P169" s="252"/>
      <c r="Q169" s="252"/>
      <c r="R169" s="252"/>
      <c r="S169" s="252"/>
      <c r="T169" s="253"/>
      <c r="U169" s="252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 t="s">
        <v>164</v>
      </c>
      <c r="AF169" s="254">
        <v>0</v>
      </c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  <c r="AQ169" s="254"/>
      <c r="AR169" s="254"/>
      <c r="AS169" s="254"/>
      <c r="AT169" s="254"/>
      <c r="AU169" s="254"/>
      <c r="AV169" s="254"/>
      <c r="AW169" s="254"/>
      <c r="AX169" s="254"/>
      <c r="AY169" s="254"/>
      <c r="AZ169" s="254"/>
      <c r="BA169" s="254"/>
      <c r="BB169" s="254"/>
      <c r="BC169" s="254"/>
      <c r="BD169" s="254"/>
      <c r="BE169" s="254"/>
      <c r="BF169" s="254"/>
      <c r="BG169" s="254"/>
      <c r="BH169" s="254"/>
    </row>
    <row r="170" spans="1:60" outlineLevel="1">
      <c r="A170" s="245"/>
      <c r="B170" s="246"/>
      <c r="C170" s="285" t="s">
        <v>353</v>
      </c>
      <c r="D170" s="286"/>
      <c r="E170" s="287">
        <v>2.25</v>
      </c>
      <c r="F170" s="251"/>
      <c r="G170" s="251"/>
      <c r="H170" s="251"/>
      <c r="I170" s="251"/>
      <c r="J170" s="251"/>
      <c r="K170" s="251"/>
      <c r="L170" s="251"/>
      <c r="M170" s="251"/>
      <c r="N170" s="252"/>
      <c r="O170" s="252"/>
      <c r="P170" s="252"/>
      <c r="Q170" s="252"/>
      <c r="R170" s="252"/>
      <c r="S170" s="252"/>
      <c r="T170" s="253"/>
      <c r="U170" s="252"/>
      <c r="V170" s="254"/>
      <c r="W170" s="254"/>
      <c r="X170" s="254"/>
      <c r="Y170" s="254"/>
      <c r="Z170" s="254"/>
      <c r="AA170" s="254"/>
      <c r="AB170" s="254"/>
      <c r="AC170" s="254"/>
      <c r="AD170" s="254"/>
      <c r="AE170" s="254" t="s">
        <v>164</v>
      </c>
      <c r="AF170" s="254">
        <v>0</v>
      </c>
      <c r="AG170" s="254"/>
      <c r="AH170" s="254"/>
      <c r="AI170" s="254"/>
      <c r="AJ170" s="254"/>
      <c r="AK170" s="254"/>
      <c r="AL170" s="254"/>
      <c r="AM170" s="254"/>
      <c r="AN170" s="254"/>
      <c r="AO170" s="254"/>
      <c r="AP170" s="254"/>
      <c r="AQ170" s="254"/>
      <c r="AR170" s="254"/>
      <c r="AS170" s="254"/>
      <c r="AT170" s="254"/>
      <c r="AU170" s="254"/>
      <c r="AV170" s="254"/>
      <c r="AW170" s="254"/>
      <c r="AX170" s="254"/>
      <c r="AY170" s="254"/>
      <c r="AZ170" s="254"/>
      <c r="BA170" s="254"/>
      <c r="BB170" s="254"/>
      <c r="BC170" s="254"/>
      <c r="BD170" s="254"/>
      <c r="BE170" s="254"/>
      <c r="BF170" s="254"/>
      <c r="BG170" s="254"/>
      <c r="BH170" s="254"/>
    </row>
    <row r="171" spans="1:60" outlineLevel="1">
      <c r="A171" s="245">
        <v>58</v>
      </c>
      <c r="B171" s="246" t="s">
        <v>354</v>
      </c>
      <c r="C171" s="247" t="s">
        <v>355</v>
      </c>
      <c r="D171" s="252" t="s">
        <v>190</v>
      </c>
      <c r="E171" s="249">
        <v>164.22</v>
      </c>
      <c r="F171" s="250"/>
      <c r="G171" s="251">
        <f>ROUND(E171*F171,2)</f>
        <v>0</v>
      </c>
      <c r="H171" s="250"/>
      <c r="I171" s="251">
        <f>ROUND(E171*H171,2)</f>
        <v>0</v>
      </c>
      <c r="J171" s="250"/>
      <c r="K171" s="251">
        <f>ROUND(E171*J171,2)</f>
        <v>0</v>
      </c>
      <c r="L171" s="251">
        <v>21</v>
      </c>
      <c r="M171" s="251">
        <f>G171*(1+L171/100)</f>
        <v>0</v>
      </c>
      <c r="N171" s="252">
        <v>0.1389</v>
      </c>
      <c r="O171" s="252">
        <f>ROUND(E171*N171,5)</f>
        <v>22.81016</v>
      </c>
      <c r="P171" s="252">
        <v>0</v>
      </c>
      <c r="Q171" s="252">
        <f>ROUND(E171*P171,5)</f>
        <v>0</v>
      </c>
      <c r="R171" s="252"/>
      <c r="S171" s="252"/>
      <c r="T171" s="253">
        <v>0</v>
      </c>
      <c r="U171" s="252">
        <f>ROUND(E171*T171,2)</f>
        <v>0</v>
      </c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 t="s">
        <v>258</v>
      </c>
      <c r="AF171" s="254"/>
      <c r="AG171" s="254"/>
      <c r="AH171" s="254"/>
      <c r="AI171" s="254"/>
      <c r="AJ171" s="254"/>
      <c r="AK171" s="254"/>
      <c r="AL171" s="254"/>
      <c r="AM171" s="254"/>
      <c r="AN171" s="254"/>
      <c r="AO171" s="254"/>
      <c r="AP171" s="254"/>
      <c r="AQ171" s="254"/>
      <c r="AR171" s="254"/>
      <c r="AS171" s="254"/>
      <c r="AT171" s="254"/>
      <c r="AU171" s="254"/>
      <c r="AV171" s="254"/>
      <c r="AW171" s="254"/>
      <c r="AX171" s="254"/>
      <c r="AY171" s="254"/>
      <c r="AZ171" s="254"/>
      <c r="BA171" s="254"/>
      <c r="BB171" s="254"/>
      <c r="BC171" s="254"/>
      <c r="BD171" s="254"/>
      <c r="BE171" s="254"/>
      <c r="BF171" s="254"/>
      <c r="BG171" s="254"/>
      <c r="BH171" s="254"/>
    </row>
    <row r="172" spans="1:60" outlineLevel="1">
      <c r="A172" s="245"/>
      <c r="B172" s="246"/>
      <c r="C172" s="285" t="s">
        <v>356</v>
      </c>
      <c r="D172" s="286"/>
      <c r="E172" s="287">
        <v>164.22</v>
      </c>
      <c r="F172" s="251"/>
      <c r="G172" s="251"/>
      <c r="H172" s="251"/>
      <c r="I172" s="251"/>
      <c r="J172" s="251"/>
      <c r="K172" s="251"/>
      <c r="L172" s="251"/>
      <c r="M172" s="251"/>
      <c r="N172" s="252"/>
      <c r="O172" s="252"/>
      <c r="P172" s="252"/>
      <c r="Q172" s="252"/>
      <c r="R172" s="252"/>
      <c r="S172" s="252"/>
      <c r="T172" s="253"/>
      <c r="U172" s="252"/>
      <c r="V172" s="254"/>
      <c r="W172" s="254"/>
      <c r="X172" s="254"/>
      <c r="Y172" s="254"/>
      <c r="Z172" s="254"/>
      <c r="AA172" s="254"/>
      <c r="AB172" s="254"/>
      <c r="AC172" s="254"/>
      <c r="AD172" s="254"/>
      <c r="AE172" s="254" t="s">
        <v>164</v>
      </c>
      <c r="AF172" s="254">
        <v>0</v>
      </c>
      <c r="AG172" s="254"/>
      <c r="AH172" s="254"/>
      <c r="AI172" s="254"/>
      <c r="AJ172" s="254"/>
      <c r="AK172" s="254"/>
      <c r="AL172" s="254"/>
      <c r="AM172" s="254"/>
      <c r="AN172" s="254"/>
      <c r="AO172" s="254"/>
      <c r="AP172" s="254"/>
      <c r="AQ172" s="254"/>
      <c r="AR172" s="254"/>
      <c r="AS172" s="254"/>
      <c r="AT172" s="254"/>
      <c r="AU172" s="254"/>
      <c r="AV172" s="254"/>
      <c r="AW172" s="254"/>
      <c r="AX172" s="254"/>
      <c r="AY172" s="254"/>
      <c r="AZ172" s="254"/>
      <c r="BA172" s="254"/>
      <c r="BB172" s="254"/>
      <c r="BC172" s="254"/>
      <c r="BD172" s="254"/>
      <c r="BE172" s="254"/>
      <c r="BF172" s="254"/>
      <c r="BG172" s="254"/>
      <c r="BH172" s="254"/>
    </row>
    <row r="173" spans="1:60" ht="22.5" outlineLevel="1">
      <c r="A173" s="245">
        <v>59</v>
      </c>
      <c r="B173" s="246" t="s">
        <v>357</v>
      </c>
      <c r="C173" s="247" t="s">
        <v>358</v>
      </c>
      <c r="D173" s="252" t="s">
        <v>190</v>
      </c>
      <c r="E173" s="249">
        <v>163.25</v>
      </c>
      <c r="F173" s="250"/>
      <c r="G173" s="251">
        <f>ROUND(E173*F173,2)</f>
        <v>0</v>
      </c>
      <c r="H173" s="250"/>
      <c r="I173" s="251">
        <f>ROUND(E173*H173,2)</f>
        <v>0</v>
      </c>
      <c r="J173" s="250"/>
      <c r="K173" s="251">
        <f>ROUND(E173*J173,2)</f>
        <v>0</v>
      </c>
      <c r="L173" s="251">
        <v>21</v>
      </c>
      <c r="M173" s="251">
        <f>G173*(1+L173/100)</f>
        <v>0</v>
      </c>
      <c r="N173" s="252">
        <v>0.27994000000000002</v>
      </c>
      <c r="O173" s="252">
        <f>ROUND(E173*N173,5)</f>
        <v>45.700209999999998</v>
      </c>
      <c r="P173" s="252">
        <v>0</v>
      </c>
      <c r="Q173" s="252">
        <f>ROUND(E173*P173,5)</f>
        <v>0</v>
      </c>
      <c r="R173" s="252"/>
      <c r="S173" s="252"/>
      <c r="T173" s="253">
        <v>0.03</v>
      </c>
      <c r="U173" s="252">
        <f>ROUND(E173*T173,2)</f>
        <v>4.9000000000000004</v>
      </c>
      <c r="V173" s="254"/>
      <c r="W173" s="254"/>
      <c r="X173" s="254"/>
      <c r="Y173" s="254"/>
      <c r="Z173" s="254"/>
      <c r="AA173" s="254"/>
      <c r="AB173" s="254"/>
      <c r="AC173" s="254"/>
      <c r="AD173" s="254"/>
      <c r="AE173" s="254" t="s">
        <v>110</v>
      </c>
      <c r="AF173" s="254"/>
      <c r="AG173" s="254"/>
      <c r="AH173" s="254"/>
      <c r="AI173" s="254"/>
      <c r="AJ173" s="254"/>
      <c r="AK173" s="254"/>
      <c r="AL173" s="254"/>
      <c r="AM173" s="254"/>
      <c r="AN173" s="254"/>
      <c r="AO173" s="254"/>
      <c r="AP173" s="254"/>
      <c r="AQ173" s="254"/>
      <c r="AR173" s="254"/>
      <c r="AS173" s="254"/>
      <c r="AT173" s="254"/>
      <c r="AU173" s="254"/>
      <c r="AV173" s="254"/>
      <c r="AW173" s="254"/>
      <c r="AX173" s="254"/>
      <c r="AY173" s="254"/>
      <c r="AZ173" s="254"/>
      <c r="BA173" s="254"/>
      <c r="BB173" s="254"/>
      <c r="BC173" s="254"/>
      <c r="BD173" s="254"/>
      <c r="BE173" s="254"/>
      <c r="BF173" s="254"/>
      <c r="BG173" s="254"/>
      <c r="BH173" s="254"/>
    </row>
    <row r="174" spans="1:60" outlineLevel="1">
      <c r="A174" s="245"/>
      <c r="B174" s="246"/>
      <c r="C174" s="285" t="s">
        <v>359</v>
      </c>
      <c r="D174" s="286"/>
      <c r="E174" s="287">
        <v>161</v>
      </c>
      <c r="F174" s="251"/>
      <c r="G174" s="251"/>
      <c r="H174" s="251"/>
      <c r="I174" s="251"/>
      <c r="J174" s="251"/>
      <c r="K174" s="251"/>
      <c r="L174" s="251"/>
      <c r="M174" s="251"/>
      <c r="N174" s="252"/>
      <c r="O174" s="252"/>
      <c r="P174" s="252"/>
      <c r="Q174" s="252"/>
      <c r="R174" s="252"/>
      <c r="S174" s="252"/>
      <c r="T174" s="253"/>
      <c r="U174" s="252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 t="s">
        <v>164</v>
      </c>
      <c r="AF174" s="254">
        <v>0</v>
      </c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4"/>
      <c r="AR174" s="254"/>
      <c r="AS174" s="254"/>
      <c r="AT174" s="254"/>
      <c r="AU174" s="254"/>
      <c r="AV174" s="254"/>
      <c r="AW174" s="254"/>
      <c r="AX174" s="254"/>
      <c r="AY174" s="254"/>
      <c r="AZ174" s="254"/>
      <c r="BA174" s="254"/>
      <c r="BB174" s="254"/>
      <c r="BC174" s="254"/>
      <c r="BD174" s="254"/>
      <c r="BE174" s="254"/>
      <c r="BF174" s="254"/>
      <c r="BG174" s="254"/>
      <c r="BH174" s="254"/>
    </row>
    <row r="175" spans="1:60" outlineLevel="1">
      <c r="A175" s="245"/>
      <c r="B175" s="246"/>
      <c r="C175" s="285" t="s">
        <v>353</v>
      </c>
      <c r="D175" s="286"/>
      <c r="E175" s="287">
        <v>2.25</v>
      </c>
      <c r="F175" s="251"/>
      <c r="G175" s="251"/>
      <c r="H175" s="251"/>
      <c r="I175" s="251"/>
      <c r="J175" s="251"/>
      <c r="K175" s="251"/>
      <c r="L175" s="251"/>
      <c r="M175" s="251"/>
      <c r="N175" s="252"/>
      <c r="O175" s="252"/>
      <c r="P175" s="252"/>
      <c r="Q175" s="252"/>
      <c r="R175" s="252"/>
      <c r="S175" s="252"/>
      <c r="T175" s="253"/>
      <c r="U175" s="252"/>
      <c r="V175" s="254"/>
      <c r="W175" s="254"/>
      <c r="X175" s="254"/>
      <c r="Y175" s="254"/>
      <c r="Z175" s="254"/>
      <c r="AA175" s="254"/>
      <c r="AB175" s="254"/>
      <c r="AC175" s="254"/>
      <c r="AD175" s="254"/>
      <c r="AE175" s="254" t="s">
        <v>164</v>
      </c>
      <c r="AF175" s="254">
        <v>0</v>
      </c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  <c r="AQ175" s="254"/>
      <c r="AR175" s="254"/>
      <c r="AS175" s="254"/>
      <c r="AT175" s="254"/>
      <c r="AU175" s="254"/>
      <c r="AV175" s="254"/>
      <c r="AW175" s="254"/>
      <c r="AX175" s="254"/>
      <c r="AY175" s="254"/>
      <c r="AZ175" s="254"/>
      <c r="BA175" s="254"/>
      <c r="BB175" s="254"/>
      <c r="BC175" s="254"/>
      <c r="BD175" s="254"/>
      <c r="BE175" s="254"/>
      <c r="BF175" s="254"/>
      <c r="BG175" s="254"/>
      <c r="BH175" s="254"/>
    </row>
    <row r="176" spans="1:60" outlineLevel="1">
      <c r="A176" s="245">
        <v>60</v>
      </c>
      <c r="B176" s="246" t="s">
        <v>360</v>
      </c>
      <c r="C176" s="247" t="s">
        <v>361</v>
      </c>
      <c r="D176" s="252" t="s">
        <v>190</v>
      </c>
      <c r="E176" s="249">
        <v>2.25</v>
      </c>
      <c r="F176" s="250"/>
      <c r="G176" s="251">
        <f>ROUND(E176*F176,2)</f>
        <v>0</v>
      </c>
      <c r="H176" s="250"/>
      <c r="I176" s="251">
        <f>ROUND(E176*H176,2)</f>
        <v>0</v>
      </c>
      <c r="J176" s="250"/>
      <c r="K176" s="251">
        <f>ROUND(E176*J176,2)</f>
        <v>0</v>
      </c>
      <c r="L176" s="251">
        <v>21</v>
      </c>
      <c r="M176" s="251">
        <f>G176*(1+L176/100)</f>
        <v>0</v>
      </c>
      <c r="N176" s="252">
        <v>0</v>
      </c>
      <c r="O176" s="252">
        <f>ROUND(E176*N176,5)</f>
        <v>0</v>
      </c>
      <c r="P176" s="252">
        <v>0.22500000000000001</v>
      </c>
      <c r="Q176" s="252">
        <f>ROUND(E176*P176,5)</f>
        <v>0.50624999999999998</v>
      </c>
      <c r="R176" s="252"/>
      <c r="S176" s="252"/>
      <c r="T176" s="253">
        <v>0.14199999999999999</v>
      </c>
      <c r="U176" s="252">
        <f>ROUND(E176*T176,2)</f>
        <v>0.32</v>
      </c>
      <c r="V176" s="254"/>
      <c r="W176" s="254"/>
      <c r="X176" s="254"/>
      <c r="Y176" s="254"/>
      <c r="Z176" s="254"/>
      <c r="AA176" s="254"/>
      <c r="AB176" s="254"/>
      <c r="AC176" s="254"/>
      <c r="AD176" s="254"/>
      <c r="AE176" s="254" t="s">
        <v>110</v>
      </c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  <c r="AP176" s="254"/>
      <c r="AQ176" s="254"/>
      <c r="AR176" s="254"/>
      <c r="AS176" s="254"/>
      <c r="AT176" s="254"/>
      <c r="AU176" s="254"/>
      <c r="AV176" s="254"/>
      <c r="AW176" s="254"/>
      <c r="AX176" s="254"/>
      <c r="AY176" s="254"/>
      <c r="AZ176" s="254"/>
      <c r="BA176" s="254"/>
      <c r="BB176" s="254"/>
      <c r="BC176" s="254"/>
      <c r="BD176" s="254"/>
      <c r="BE176" s="254"/>
      <c r="BF176" s="254"/>
      <c r="BG176" s="254"/>
      <c r="BH176" s="254"/>
    </row>
    <row r="177" spans="1:60" outlineLevel="1">
      <c r="A177" s="245"/>
      <c r="B177" s="246"/>
      <c r="C177" s="285" t="s">
        <v>362</v>
      </c>
      <c r="D177" s="286"/>
      <c r="E177" s="287">
        <v>2.25</v>
      </c>
      <c r="F177" s="251"/>
      <c r="G177" s="251"/>
      <c r="H177" s="251"/>
      <c r="I177" s="251"/>
      <c r="J177" s="251"/>
      <c r="K177" s="251"/>
      <c r="L177" s="251"/>
      <c r="M177" s="251"/>
      <c r="N177" s="252"/>
      <c r="O177" s="252"/>
      <c r="P177" s="252"/>
      <c r="Q177" s="252"/>
      <c r="R177" s="252"/>
      <c r="S177" s="252"/>
      <c r="T177" s="253"/>
      <c r="U177" s="252"/>
      <c r="V177" s="254"/>
      <c r="W177" s="254"/>
      <c r="X177" s="254"/>
      <c r="Y177" s="254"/>
      <c r="Z177" s="254"/>
      <c r="AA177" s="254"/>
      <c r="AB177" s="254"/>
      <c r="AC177" s="254"/>
      <c r="AD177" s="254"/>
      <c r="AE177" s="254" t="s">
        <v>164</v>
      </c>
      <c r="AF177" s="254">
        <v>0</v>
      </c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  <c r="AQ177" s="254"/>
      <c r="AR177" s="254"/>
      <c r="AS177" s="254"/>
      <c r="AT177" s="254"/>
      <c r="AU177" s="254"/>
      <c r="AV177" s="254"/>
      <c r="AW177" s="254"/>
      <c r="AX177" s="254"/>
      <c r="AY177" s="254"/>
      <c r="AZ177" s="254"/>
      <c r="BA177" s="254"/>
      <c r="BB177" s="254"/>
      <c r="BC177" s="254"/>
      <c r="BD177" s="254"/>
      <c r="BE177" s="254"/>
      <c r="BF177" s="254"/>
      <c r="BG177" s="254"/>
      <c r="BH177" s="254"/>
    </row>
    <row r="178" spans="1:60">
      <c r="A178" s="255" t="s">
        <v>105</v>
      </c>
      <c r="B178" s="256" t="s">
        <v>142</v>
      </c>
      <c r="C178" s="257" t="s">
        <v>143</v>
      </c>
      <c r="D178" s="261"/>
      <c r="E178" s="259"/>
      <c r="F178" s="260"/>
      <c r="G178" s="260">
        <f>SUMIF(AE179:AE189,"&lt;&gt;NOR",G179:G189)</f>
        <v>0</v>
      </c>
      <c r="H178" s="260"/>
      <c r="I178" s="260">
        <f>SUM(I179:I189)</f>
        <v>0</v>
      </c>
      <c r="J178" s="260"/>
      <c r="K178" s="260">
        <f>SUM(K179:K189)</f>
        <v>0</v>
      </c>
      <c r="L178" s="260"/>
      <c r="M178" s="260">
        <f>SUM(M179:M189)</f>
        <v>0</v>
      </c>
      <c r="N178" s="261"/>
      <c r="O178" s="261">
        <f>SUM(O179:O189)</f>
        <v>32.18629</v>
      </c>
      <c r="P178" s="261"/>
      <c r="Q178" s="261">
        <f>SUM(Q179:Q189)</f>
        <v>0</v>
      </c>
      <c r="R178" s="261"/>
      <c r="S178" s="261"/>
      <c r="T178" s="262"/>
      <c r="U178" s="261">
        <f>SUM(U179:U189)</f>
        <v>39.51</v>
      </c>
      <c r="AE178" s="96" t="s">
        <v>106</v>
      </c>
    </row>
    <row r="179" spans="1:60" outlineLevel="1">
      <c r="A179" s="245">
        <v>61</v>
      </c>
      <c r="B179" s="246" t="s">
        <v>363</v>
      </c>
      <c r="C179" s="247" t="s">
        <v>364</v>
      </c>
      <c r="D179" s="252" t="s">
        <v>190</v>
      </c>
      <c r="E179" s="249">
        <v>643.5</v>
      </c>
      <c r="F179" s="250"/>
      <c r="G179" s="251">
        <f>ROUND(E179*F179,2)</f>
        <v>0</v>
      </c>
      <c r="H179" s="250"/>
      <c r="I179" s="251">
        <f>ROUND(E179*H179,2)</f>
        <v>0</v>
      </c>
      <c r="J179" s="250"/>
      <c r="K179" s="251">
        <f>ROUND(E179*J179,2)</f>
        <v>0</v>
      </c>
      <c r="L179" s="251">
        <v>21</v>
      </c>
      <c r="M179" s="251">
        <f>G179*(1+L179/100)</f>
        <v>0</v>
      </c>
      <c r="N179" s="252">
        <v>2.5000000000000001E-2</v>
      </c>
      <c r="O179" s="252">
        <f>ROUND(E179*N179,5)</f>
        <v>16.087499999999999</v>
      </c>
      <c r="P179" s="252">
        <v>0</v>
      </c>
      <c r="Q179" s="252">
        <f>ROUND(E179*P179,5)</f>
        <v>0</v>
      </c>
      <c r="R179" s="252"/>
      <c r="S179" s="252"/>
      <c r="T179" s="253">
        <v>0</v>
      </c>
      <c r="U179" s="252">
        <f>ROUND(E179*T179,2)</f>
        <v>0</v>
      </c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 t="s">
        <v>258</v>
      </c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254"/>
      <c r="BA179" s="254"/>
      <c r="BB179" s="254"/>
      <c r="BC179" s="254"/>
      <c r="BD179" s="254"/>
      <c r="BE179" s="254"/>
      <c r="BF179" s="254"/>
      <c r="BG179" s="254"/>
      <c r="BH179" s="254"/>
    </row>
    <row r="180" spans="1:60" outlineLevel="1">
      <c r="A180" s="245"/>
      <c r="B180" s="246"/>
      <c r="C180" s="399" t="s">
        <v>365</v>
      </c>
      <c r="D180" s="400"/>
      <c r="E180" s="401"/>
      <c r="F180" s="402"/>
      <c r="G180" s="403"/>
      <c r="H180" s="251"/>
      <c r="I180" s="251"/>
      <c r="J180" s="251"/>
      <c r="K180" s="251"/>
      <c r="L180" s="251"/>
      <c r="M180" s="251"/>
      <c r="N180" s="252"/>
      <c r="O180" s="252"/>
      <c r="P180" s="252"/>
      <c r="Q180" s="252"/>
      <c r="R180" s="252"/>
      <c r="S180" s="252"/>
      <c r="T180" s="253"/>
      <c r="U180" s="252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 t="s">
        <v>217</v>
      </c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54"/>
      <c r="AS180" s="254"/>
      <c r="AT180" s="254"/>
      <c r="AU180" s="254"/>
      <c r="AV180" s="254"/>
      <c r="AW180" s="254"/>
      <c r="AX180" s="254"/>
      <c r="AY180" s="254"/>
      <c r="AZ180" s="254"/>
      <c r="BA180" s="288" t="str">
        <f>C180</f>
        <v>Směs z celoprobarveného EPDM granulátu a PUR pojiva s filtračním průtokem min. 150 mm/h.</v>
      </c>
      <c r="BB180" s="254"/>
      <c r="BC180" s="254"/>
      <c r="BD180" s="254"/>
      <c r="BE180" s="254"/>
      <c r="BF180" s="254"/>
      <c r="BG180" s="254"/>
      <c r="BH180" s="254"/>
    </row>
    <row r="181" spans="1:60" outlineLevel="1">
      <c r="A181" s="245"/>
      <c r="B181" s="246"/>
      <c r="C181" s="285" t="s">
        <v>334</v>
      </c>
      <c r="D181" s="286"/>
      <c r="E181" s="287">
        <v>643.5</v>
      </c>
      <c r="F181" s="251"/>
      <c r="G181" s="251"/>
      <c r="H181" s="251"/>
      <c r="I181" s="251"/>
      <c r="J181" s="251"/>
      <c r="K181" s="251"/>
      <c r="L181" s="251"/>
      <c r="M181" s="251"/>
      <c r="N181" s="252"/>
      <c r="O181" s="252"/>
      <c r="P181" s="252"/>
      <c r="Q181" s="252"/>
      <c r="R181" s="252"/>
      <c r="S181" s="252"/>
      <c r="T181" s="253"/>
      <c r="U181" s="252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 t="s">
        <v>164</v>
      </c>
      <c r="AF181" s="254">
        <v>0</v>
      </c>
      <c r="AG181" s="254"/>
      <c r="AH181" s="254"/>
      <c r="AI181" s="254"/>
      <c r="AJ181" s="254"/>
      <c r="AK181" s="254"/>
      <c r="AL181" s="254"/>
      <c r="AM181" s="254"/>
      <c r="AN181" s="254"/>
      <c r="AO181" s="254"/>
      <c r="AP181" s="254"/>
      <c r="AQ181" s="254"/>
      <c r="AR181" s="254"/>
      <c r="AS181" s="254"/>
      <c r="AT181" s="254"/>
      <c r="AU181" s="254"/>
      <c r="AV181" s="254"/>
      <c r="AW181" s="254"/>
      <c r="AX181" s="254"/>
      <c r="AY181" s="254"/>
      <c r="AZ181" s="254"/>
      <c r="BA181" s="254"/>
      <c r="BB181" s="254"/>
      <c r="BC181" s="254"/>
      <c r="BD181" s="254"/>
      <c r="BE181" s="254"/>
      <c r="BF181" s="254"/>
      <c r="BG181" s="254"/>
      <c r="BH181" s="254"/>
    </row>
    <row r="182" spans="1:60" outlineLevel="1">
      <c r="A182" s="245">
        <v>62</v>
      </c>
      <c r="B182" s="246" t="s">
        <v>366</v>
      </c>
      <c r="C182" s="247" t="s">
        <v>367</v>
      </c>
      <c r="D182" s="252" t="s">
        <v>190</v>
      </c>
      <c r="E182" s="249">
        <v>643.5</v>
      </c>
      <c r="F182" s="250"/>
      <c r="G182" s="251">
        <f>ROUND(E182*F182,2)</f>
        <v>0</v>
      </c>
      <c r="H182" s="250"/>
      <c r="I182" s="251">
        <f>ROUND(E182*H182,2)</f>
        <v>0</v>
      </c>
      <c r="J182" s="250"/>
      <c r="K182" s="251">
        <f>ROUND(E182*J182,2)</f>
        <v>0</v>
      </c>
      <c r="L182" s="251">
        <v>21</v>
      </c>
      <c r="M182" s="251">
        <f>G182*(1+L182/100)</f>
        <v>0</v>
      </c>
      <c r="N182" s="252">
        <v>2.5000000000000001E-2</v>
      </c>
      <c r="O182" s="252">
        <f>ROUND(E182*N182,5)</f>
        <v>16.087499999999999</v>
      </c>
      <c r="P182" s="252">
        <v>0</v>
      </c>
      <c r="Q182" s="252">
        <f>ROUND(E182*P182,5)</f>
        <v>0</v>
      </c>
      <c r="R182" s="252"/>
      <c r="S182" s="252"/>
      <c r="T182" s="253">
        <v>0</v>
      </c>
      <c r="U182" s="252">
        <f>ROUND(E182*T182,2)</f>
        <v>0</v>
      </c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54" t="s">
        <v>110</v>
      </c>
      <c r="AF182" s="254"/>
      <c r="AG182" s="254"/>
      <c r="AH182" s="254"/>
      <c r="AI182" s="254"/>
      <c r="AJ182" s="254"/>
      <c r="AK182" s="254"/>
      <c r="AL182" s="254"/>
      <c r="AM182" s="254"/>
      <c r="AN182" s="254"/>
      <c r="AO182" s="254"/>
      <c r="AP182" s="254"/>
      <c r="AQ182" s="254"/>
      <c r="AR182" s="254"/>
      <c r="AS182" s="254"/>
      <c r="AT182" s="254"/>
      <c r="AU182" s="254"/>
      <c r="AV182" s="254"/>
      <c r="AW182" s="254"/>
      <c r="AX182" s="254"/>
      <c r="AY182" s="254"/>
      <c r="AZ182" s="254"/>
      <c r="BA182" s="254"/>
      <c r="BB182" s="254"/>
      <c r="BC182" s="254"/>
      <c r="BD182" s="254"/>
      <c r="BE182" s="254"/>
      <c r="BF182" s="254"/>
      <c r="BG182" s="254"/>
      <c r="BH182" s="254"/>
    </row>
    <row r="183" spans="1:60" outlineLevel="1">
      <c r="A183" s="245"/>
      <c r="B183" s="246"/>
      <c r="C183" s="285" t="s">
        <v>334</v>
      </c>
      <c r="D183" s="286"/>
      <c r="E183" s="287">
        <v>643.5</v>
      </c>
      <c r="F183" s="251"/>
      <c r="G183" s="251"/>
      <c r="H183" s="251"/>
      <c r="I183" s="251"/>
      <c r="J183" s="251"/>
      <c r="K183" s="251"/>
      <c r="L183" s="251"/>
      <c r="M183" s="251"/>
      <c r="N183" s="252"/>
      <c r="O183" s="252"/>
      <c r="P183" s="252"/>
      <c r="Q183" s="252"/>
      <c r="R183" s="252"/>
      <c r="S183" s="252"/>
      <c r="T183" s="253"/>
      <c r="U183" s="252"/>
      <c r="V183" s="254"/>
      <c r="W183" s="254"/>
      <c r="X183" s="254"/>
      <c r="Y183" s="254"/>
      <c r="Z183" s="254"/>
      <c r="AA183" s="254"/>
      <c r="AB183" s="254"/>
      <c r="AC183" s="254"/>
      <c r="AD183" s="254"/>
      <c r="AE183" s="254" t="s">
        <v>164</v>
      </c>
      <c r="AF183" s="254">
        <v>0</v>
      </c>
      <c r="AG183" s="254"/>
      <c r="AH183" s="254"/>
      <c r="AI183" s="254"/>
      <c r="AJ183" s="254"/>
      <c r="AK183" s="254"/>
      <c r="AL183" s="254"/>
      <c r="AM183" s="254"/>
      <c r="AN183" s="254"/>
      <c r="AO183" s="254"/>
      <c r="AP183" s="254"/>
      <c r="AQ183" s="254"/>
      <c r="AR183" s="254"/>
      <c r="AS183" s="254"/>
      <c r="AT183" s="254"/>
      <c r="AU183" s="254"/>
      <c r="AV183" s="254"/>
      <c r="AW183" s="254"/>
      <c r="AX183" s="254"/>
      <c r="AY183" s="254"/>
      <c r="AZ183" s="254"/>
      <c r="BA183" s="254"/>
      <c r="BB183" s="254"/>
      <c r="BC183" s="254"/>
      <c r="BD183" s="254"/>
      <c r="BE183" s="254"/>
      <c r="BF183" s="254"/>
      <c r="BG183" s="254"/>
      <c r="BH183" s="254"/>
    </row>
    <row r="184" spans="1:60" outlineLevel="1">
      <c r="A184" s="245">
        <v>63</v>
      </c>
      <c r="B184" s="246" t="s">
        <v>368</v>
      </c>
      <c r="C184" s="247" t="s">
        <v>369</v>
      </c>
      <c r="D184" s="252" t="s">
        <v>190</v>
      </c>
      <c r="E184" s="249">
        <v>643.5</v>
      </c>
      <c r="F184" s="250"/>
      <c r="G184" s="251">
        <f>ROUND(E184*F184,2)</f>
        <v>0</v>
      </c>
      <c r="H184" s="250"/>
      <c r="I184" s="251">
        <f>ROUND(E184*H184,2)</f>
        <v>0</v>
      </c>
      <c r="J184" s="250"/>
      <c r="K184" s="251">
        <f>ROUND(E184*J184,2)</f>
        <v>0</v>
      </c>
      <c r="L184" s="251">
        <v>21</v>
      </c>
      <c r="M184" s="251">
        <f>G184*(1+L184/100)</f>
        <v>0</v>
      </c>
      <c r="N184" s="252">
        <v>0</v>
      </c>
      <c r="O184" s="252">
        <f>ROUND(E184*N184,5)</f>
        <v>0</v>
      </c>
      <c r="P184" s="252">
        <v>0</v>
      </c>
      <c r="Q184" s="252">
        <f>ROUND(E184*P184,5)</f>
        <v>0</v>
      </c>
      <c r="R184" s="252"/>
      <c r="S184" s="252"/>
      <c r="T184" s="253">
        <v>0</v>
      </c>
      <c r="U184" s="252">
        <f>ROUND(E184*T184,2)</f>
        <v>0</v>
      </c>
      <c r="V184" s="254"/>
      <c r="W184" s="254"/>
      <c r="X184" s="254"/>
      <c r="Y184" s="254"/>
      <c r="Z184" s="254"/>
      <c r="AA184" s="254"/>
      <c r="AB184" s="254"/>
      <c r="AC184" s="254"/>
      <c r="AD184" s="254"/>
      <c r="AE184" s="254" t="s">
        <v>110</v>
      </c>
      <c r="AF184" s="254"/>
      <c r="AG184" s="254"/>
      <c r="AH184" s="254"/>
      <c r="AI184" s="254"/>
      <c r="AJ184" s="254"/>
      <c r="AK184" s="254"/>
      <c r="AL184" s="254"/>
      <c r="AM184" s="254"/>
      <c r="AN184" s="254"/>
      <c r="AO184" s="254"/>
      <c r="AP184" s="254"/>
      <c r="AQ184" s="254"/>
      <c r="AR184" s="254"/>
      <c r="AS184" s="254"/>
      <c r="AT184" s="254"/>
      <c r="AU184" s="254"/>
      <c r="AV184" s="254"/>
      <c r="AW184" s="254"/>
      <c r="AX184" s="254"/>
      <c r="AY184" s="254"/>
      <c r="AZ184" s="254"/>
      <c r="BA184" s="254"/>
      <c r="BB184" s="254"/>
      <c r="BC184" s="254"/>
      <c r="BD184" s="254"/>
      <c r="BE184" s="254"/>
      <c r="BF184" s="254"/>
      <c r="BG184" s="254"/>
      <c r="BH184" s="254"/>
    </row>
    <row r="185" spans="1:60" ht="22.5" outlineLevel="1">
      <c r="A185" s="245"/>
      <c r="B185" s="246"/>
      <c r="C185" s="399" t="s">
        <v>370</v>
      </c>
      <c r="D185" s="400"/>
      <c r="E185" s="401"/>
      <c r="F185" s="402"/>
      <c r="G185" s="403"/>
      <c r="H185" s="251"/>
      <c r="I185" s="251"/>
      <c r="J185" s="251"/>
      <c r="K185" s="251"/>
      <c r="L185" s="251"/>
      <c r="M185" s="251"/>
      <c r="N185" s="252"/>
      <c r="O185" s="252"/>
      <c r="P185" s="252"/>
      <c r="Q185" s="252"/>
      <c r="R185" s="252"/>
      <c r="S185" s="252"/>
      <c r="T185" s="253"/>
      <c r="U185" s="252"/>
      <c r="V185" s="254"/>
      <c r="W185" s="254"/>
      <c r="X185" s="254"/>
      <c r="Y185" s="254"/>
      <c r="Z185" s="254"/>
      <c r="AA185" s="254"/>
      <c r="AB185" s="254"/>
      <c r="AC185" s="254"/>
      <c r="AD185" s="254"/>
      <c r="AE185" s="254" t="s">
        <v>217</v>
      </c>
      <c r="AF185" s="254"/>
      <c r="AG185" s="254"/>
      <c r="AH185" s="254"/>
      <c r="AI185" s="254"/>
      <c r="AJ185" s="254"/>
      <c r="AK185" s="254"/>
      <c r="AL185" s="254"/>
      <c r="AM185" s="254"/>
      <c r="AN185" s="254"/>
      <c r="AO185" s="254"/>
      <c r="AP185" s="254"/>
      <c r="AQ185" s="254"/>
      <c r="AR185" s="254"/>
      <c r="AS185" s="254"/>
      <c r="AT185" s="254"/>
      <c r="AU185" s="254"/>
      <c r="AV185" s="254"/>
      <c r="AW185" s="254"/>
      <c r="AX185" s="254"/>
      <c r="AY185" s="254"/>
      <c r="AZ185" s="254"/>
      <c r="BA185" s="288" t="str">
        <f>C185</f>
        <v>Směs kameniva fr. 3-8 mm, SBR pryžového granulátu fr. 2-4 mm a PUR pojiva s příčnou pevností v tahu větší než 0,2 MPa a filtračním průtokem větším než 1 cm/s.</v>
      </c>
      <c r="BB185" s="254"/>
      <c r="BC185" s="254"/>
      <c r="BD185" s="254"/>
      <c r="BE185" s="254"/>
      <c r="BF185" s="254"/>
      <c r="BG185" s="254"/>
      <c r="BH185" s="254"/>
    </row>
    <row r="186" spans="1:60" outlineLevel="1">
      <c r="A186" s="245"/>
      <c r="B186" s="246"/>
      <c r="C186" s="285" t="s">
        <v>334</v>
      </c>
      <c r="D186" s="286"/>
      <c r="E186" s="287">
        <v>643.5</v>
      </c>
      <c r="F186" s="251"/>
      <c r="G186" s="251"/>
      <c r="H186" s="251"/>
      <c r="I186" s="251"/>
      <c r="J186" s="251"/>
      <c r="K186" s="251"/>
      <c r="L186" s="251"/>
      <c r="M186" s="251"/>
      <c r="N186" s="252"/>
      <c r="O186" s="252"/>
      <c r="P186" s="252"/>
      <c r="Q186" s="252"/>
      <c r="R186" s="252"/>
      <c r="S186" s="252"/>
      <c r="T186" s="253"/>
      <c r="U186" s="252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4" t="s">
        <v>164</v>
      </c>
      <c r="AF186" s="254">
        <v>0</v>
      </c>
      <c r="AG186" s="254"/>
      <c r="AH186" s="254"/>
      <c r="AI186" s="254"/>
      <c r="AJ186" s="254"/>
      <c r="AK186" s="254"/>
      <c r="AL186" s="254"/>
      <c r="AM186" s="254"/>
      <c r="AN186" s="254"/>
      <c r="AO186" s="254"/>
      <c r="AP186" s="254"/>
      <c r="AQ186" s="254"/>
      <c r="AR186" s="254"/>
      <c r="AS186" s="254"/>
      <c r="AT186" s="254"/>
      <c r="AU186" s="254"/>
      <c r="AV186" s="254"/>
      <c r="AW186" s="254"/>
      <c r="AX186" s="254"/>
      <c r="AY186" s="254"/>
      <c r="AZ186" s="254"/>
      <c r="BA186" s="254"/>
      <c r="BB186" s="254"/>
      <c r="BC186" s="254"/>
      <c r="BD186" s="254"/>
      <c r="BE186" s="254"/>
      <c r="BF186" s="254"/>
      <c r="BG186" s="254"/>
      <c r="BH186" s="254"/>
    </row>
    <row r="187" spans="1:60" outlineLevel="1">
      <c r="A187" s="245">
        <v>64</v>
      </c>
      <c r="B187" s="246" t="s">
        <v>371</v>
      </c>
      <c r="C187" s="247" t="s">
        <v>372</v>
      </c>
      <c r="D187" s="252" t="s">
        <v>228</v>
      </c>
      <c r="E187" s="249">
        <v>564.4</v>
      </c>
      <c r="F187" s="250"/>
      <c r="G187" s="251">
        <f>ROUND(E187*F187,2)</f>
        <v>0</v>
      </c>
      <c r="H187" s="250"/>
      <c r="I187" s="251">
        <f>ROUND(E187*H187,2)</f>
        <v>0</v>
      </c>
      <c r="J187" s="250"/>
      <c r="K187" s="251">
        <f>ROUND(E187*J187,2)</f>
        <v>0</v>
      </c>
      <c r="L187" s="251">
        <v>21</v>
      </c>
      <c r="M187" s="251">
        <f>G187*(1+L187/100)</f>
        <v>0</v>
      </c>
      <c r="N187" s="252">
        <v>2.0000000000000002E-5</v>
      </c>
      <c r="O187" s="252">
        <f>ROUND(E187*N187,5)</f>
        <v>1.129E-2</v>
      </c>
      <c r="P187" s="252">
        <v>0</v>
      </c>
      <c r="Q187" s="252">
        <f>ROUND(E187*P187,5)</f>
        <v>0</v>
      </c>
      <c r="R187" s="252"/>
      <c r="S187" s="252"/>
      <c r="T187" s="253">
        <v>7.0000000000000007E-2</v>
      </c>
      <c r="U187" s="252">
        <f>ROUND(E187*T187,2)</f>
        <v>39.51</v>
      </c>
      <c r="V187" s="254"/>
      <c r="W187" s="254"/>
      <c r="X187" s="254"/>
      <c r="Y187" s="254"/>
      <c r="Z187" s="254"/>
      <c r="AA187" s="254"/>
      <c r="AB187" s="254"/>
      <c r="AC187" s="254"/>
      <c r="AD187" s="254"/>
      <c r="AE187" s="254" t="s">
        <v>110</v>
      </c>
      <c r="AF187" s="254"/>
      <c r="AG187" s="254"/>
      <c r="AH187" s="254"/>
      <c r="AI187" s="254"/>
      <c r="AJ187" s="254"/>
      <c r="AK187" s="254"/>
      <c r="AL187" s="254"/>
      <c r="AM187" s="254"/>
      <c r="AN187" s="254"/>
      <c r="AO187" s="254"/>
      <c r="AP187" s="254"/>
      <c r="AQ187" s="254"/>
      <c r="AR187" s="254"/>
      <c r="AS187" s="254"/>
      <c r="AT187" s="254"/>
      <c r="AU187" s="254"/>
      <c r="AV187" s="254"/>
      <c r="AW187" s="254"/>
      <c r="AX187" s="254"/>
      <c r="AY187" s="254"/>
      <c r="AZ187" s="254"/>
      <c r="BA187" s="254"/>
      <c r="BB187" s="254"/>
      <c r="BC187" s="254"/>
      <c r="BD187" s="254"/>
      <c r="BE187" s="254"/>
      <c r="BF187" s="254"/>
      <c r="BG187" s="254"/>
      <c r="BH187" s="254"/>
    </row>
    <row r="188" spans="1:60" outlineLevel="1">
      <c r="A188" s="245"/>
      <c r="B188" s="246"/>
      <c r="C188" s="285" t="s">
        <v>373</v>
      </c>
      <c r="D188" s="286"/>
      <c r="E188" s="287">
        <v>265.8</v>
      </c>
      <c r="F188" s="251"/>
      <c r="G188" s="251"/>
      <c r="H188" s="251"/>
      <c r="I188" s="251"/>
      <c r="J188" s="251"/>
      <c r="K188" s="251"/>
      <c r="L188" s="251"/>
      <c r="M188" s="251"/>
      <c r="N188" s="252"/>
      <c r="O188" s="252"/>
      <c r="P188" s="252"/>
      <c r="Q188" s="252"/>
      <c r="R188" s="252"/>
      <c r="S188" s="252"/>
      <c r="T188" s="253"/>
      <c r="U188" s="252"/>
      <c r="V188" s="254"/>
      <c r="W188" s="254"/>
      <c r="X188" s="254"/>
      <c r="Y188" s="254"/>
      <c r="Z188" s="254"/>
      <c r="AA188" s="254"/>
      <c r="AB188" s="254"/>
      <c r="AC188" s="254"/>
      <c r="AD188" s="254"/>
      <c r="AE188" s="254" t="s">
        <v>164</v>
      </c>
      <c r="AF188" s="254">
        <v>0</v>
      </c>
      <c r="AG188" s="254"/>
      <c r="AH188" s="254"/>
      <c r="AI188" s="254"/>
      <c r="AJ188" s="254"/>
      <c r="AK188" s="254"/>
      <c r="AL188" s="254"/>
      <c r="AM188" s="254"/>
      <c r="AN188" s="254"/>
      <c r="AO188" s="254"/>
      <c r="AP188" s="254"/>
      <c r="AQ188" s="254"/>
      <c r="AR188" s="254"/>
      <c r="AS188" s="254"/>
      <c r="AT188" s="254"/>
      <c r="AU188" s="254"/>
      <c r="AV188" s="254"/>
      <c r="AW188" s="254"/>
      <c r="AX188" s="254"/>
      <c r="AY188" s="254"/>
      <c r="AZ188" s="254"/>
      <c r="BA188" s="254"/>
      <c r="BB188" s="254"/>
      <c r="BC188" s="254"/>
      <c r="BD188" s="254"/>
      <c r="BE188" s="254"/>
      <c r="BF188" s="254"/>
      <c r="BG188" s="254"/>
      <c r="BH188" s="254"/>
    </row>
    <row r="189" spans="1:60" outlineLevel="1">
      <c r="A189" s="245"/>
      <c r="B189" s="246"/>
      <c r="C189" s="285" t="s">
        <v>374</v>
      </c>
      <c r="D189" s="286"/>
      <c r="E189" s="287">
        <v>298.60000000000002</v>
      </c>
      <c r="F189" s="251"/>
      <c r="G189" s="251"/>
      <c r="H189" s="251"/>
      <c r="I189" s="251"/>
      <c r="J189" s="251"/>
      <c r="K189" s="251"/>
      <c r="L189" s="251"/>
      <c r="M189" s="251"/>
      <c r="N189" s="252"/>
      <c r="O189" s="252"/>
      <c r="P189" s="252"/>
      <c r="Q189" s="252"/>
      <c r="R189" s="252"/>
      <c r="S189" s="252"/>
      <c r="T189" s="253"/>
      <c r="U189" s="252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 t="s">
        <v>164</v>
      </c>
      <c r="AF189" s="254">
        <v>0</v>
      </c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54"/>
      <c r="AU189" s="254"/>
      <c r="AV189" s="254"/>
      <c r="AW189" s="254"/>
      <c r="AX189" s="254"/>
      <c r="AY189" s="254"/>
      <c r="AZ189" s="254"/>
      <c r="BA189" s="254"/>
      <c r="BB189" s="254"/>
      <c r="BC189" s="254"/>
      <c r="BD189" s="254"/>
      <c r="BE189" s="254"/>
      <c r="BF189" s="254"/>
      <c r="BG189" s="254"/>
      <c r="BH189" s="254"/>
    </row>
    <row r="190" spans="1:60">
      <c r="A190" s="255" t="s">
        <v>105</v>
      </c>
      <c r="B190" s="256" t="s">
        <v>144</v>
      </c>
      <c r="C190" s="257" t="s">
        <v>145</v>
      </c>
      <c r="D190" s="261"/>
      <c r="E190" s="259"/>
      <c r="F190" s="260"/>
      <c r="G190" s="260">
        <f>SUMIF(AE191:AE203,"&lt;&gt;NOR",G191:G203)</f>
        <v>0</v>
      </c>
      <c r="H190" s="260"/>
      <c r="I190" s="260">
        <f>SUM(I191:I203)</f>
        <v>0</v>
      </c>
      <c r="J190" s="260"/>
      <c r="K190" s="260">
        <f>SUM(K191:K203)</f>
        <v>0</v>
      </c>
      <c r="L190" s="260"/>
      <c r="M190" s="260">
        <f>SUM(M191:M203)</f>
        <v>0</v>
      </c>
      <c r="N190" s="261"/>
      <c r="O190" s="261">
        <f>SUM(O191:O203)</f>
        <v>1.5149999999999999</v>
      </c>
      <c r="P190" s="261"/>
      <c r="Q190" s="261">
        <f>SUM(Q191:Q203)</f>
        <v>0</v>
      </c>
      <c r="R190" s="261"/>
      <c r="S190" s="261"/>
      <c r="T190" s="262"/>
      <c r="U190" s="261">
        <f>SUM(U191:U203)</f>
        <v>0</v>
      </c>
      <c r="AE190" s="96" t="s">
        <v>106</v>
      </c>
    </row>
    <row r="191" spans="1:60" ht="22.5" outlineLevel="1">
      <c r="A191" s="245">
        <v>65</v>
      </c>
      <c r="B191" s="246" t="s">
        <v>375</v>
      </c>
      <c r="C191" s="247" t="s">
        <v>376</v>
      </c>
      <c r="D191" s="252" t="s">
        <v>377</v>
      </c>
      <c r="E191" s="249">
        <v>1</v>
      </c>
      <c r="F191" s="250"/>
      <c r="G191" s="251">
        <f>ROUND(E191*F191,2)</f>
        <v>0</v>
      </c>
      <c r="H191" s="250"/>
      <c r="I191" s="251">
        <f>ROUND(E191*H191,2)</f>
        <v>0</v>
      </c>
      <c r="J191" s="250"/>
      <c r="K191" s="251">
        <f>ROUND(E191*J191,2)</f>
        <v>0</v>
      </c>
      <c r="L191" s="251">
        <v>21</v>
      </c>
      <c r="M191" s="251">
        <f>G191*(1+L191/100)</f>
        <v>0</v>
      </c>
      <c r="N191" s="252">
        <v>0</v>
      </c>
      <c r="O191" s="252">
        <f>ROUND(E191*N191,5)</f>
        <v>0</v>
      </c>
      <c r="P191" s="252">
        <v>0</v>
      </c>
      <c r="Q191" s="252">
        <f>ROUND(E191*P191,5)</f>
        <v>0</v>
      </c>
      <c r="R191" s="252"/>
      <c r="S191" s="252"/>
      <c r="T191" s="253">
        <v>0</v>
      </c>
      <c r="U191" s="252">
        <f>ROUND(E191*T191,2)</f>
        <v>0</v>
      </c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 t="s">
        <v>258</v>
      </c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54"/>
      <c r="AU191" s="254"/>
      <c r="AV191" s="254"/>
      <c r="AW191" s="254"/>
      <c r="AX191" s="254"/>
      <c r="AY191" s="254"/>
      <c r="AZ191" s="254"/>
      <c r="BA191" s="254"/>
      <c r="BB191" s="254"/>
      <c r="BC191" s="254"/>
      <c r="BD191" s="254"/>
      <c r="BE191" s="254"/>
      <c r="BF191" s="254"/>
      <c r="BG191" s="254"/>
      <c r="BH191" s="254"/>
    </row>
    <row r="192" spans="1:60" ht="22.5" outlineLevel="1">
      <c r="A192" s="245">
        <v>66</v>
      </c>
      <c r="B192" s="246" t="s">
        <v>378</v>
      </c>
      <c r="C192" s="247" t="s">
        <v>379</v>
      </c>
      <c r="D192" s="252" t="s">
        <v>377</v>
      </c>
      <c r="E192" s="249">
        <v>1</v>
      </c>
      <c r="F192" s="250"/>
      <c r="G192" s="251">
        <f>ROUND(E192*F192,2)</f>
        <v>0</v>
      </c>
      <c r="H192" s="250"/>
      <c r="I192" s="251">
        <f>ROUND(E192*H192,2)</f>
        <v>0</v>
      </c>
      <c r="J192" s="250"/>
      <c r="K192" s="251">
        <f>ROUND(E192*J192,2)</f>
        <v>0</v>
      </c>
      <c r="L192" s="251">
        <v>21</v>
      </c>
      <c r="M192" s="251">
        <f>G192*(1+L192/100)</f>
        <v>0</v>
      </c>
      <c r="N192" s="252">
        <v>1.4999999999999999E-2</v>
      </c>
      <c r="O192" s="252">
        <f>ROUND(E192*N192,5)</f>
        <v>1.4999999999999999E-2</v>
      </c>
      <c r="P192" s="252">
        <v>0</v>
      </c>
      <c r="Q192" s="252">
        <f>ROUND(E192*P192,5)</f>
        <v>0</v>
      </c>
      <c r="R192" s="252"/>
      <c r="S192" s="252"/>
      <c r="T192" s="253">
        <v>0</v>
      </c>
      <c r="U192" s="252">
        <f>ROUND(E192*T192,2)</f>
        <v>0</v>
      </c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4" t="s">
        <v>110</v>
      </c>
      <c r="AF192" s="254"/>
      <c r="AG192" s="254"/>
      <c r="AH192" s="254"/>
      <c r="AI192" s="254"/>
      <c r="AJ192" s="254"/>
      <c r="AK192" s="254"/>
      <c r="AL192" s="254"/>
      <c r="AM192" s="254"/>
      <c r="AN192" s="254"/>
      <c r="AO192" s="254"/>
      <c r="AP192" s="254"/>
      <c r="AQ192" s="254"/>
      <c r="AR192" s="254"/>
      <c r="AS192" s="254"/>
      <c r="AT192" s="254"/>
      <c r="AU192" s="254"/>
      <c r="AV192" s="254"/>
      <c r="AW192" s="254"/>
      <c r="AX192" s="254"/>
      <c r="AY192" s="254"/>
      <c r="AZ192" s="254"/>
      <c r="BA192" s="254"/>
      <c r="BB192" s="254"/>
      <c r="BC192" s="254"/>
      <c r="BD192" s="254"/>
      <c r="BE192" s="254"/>
      <c r="BF192" s="254"/>
      <c r="BG192" s="254"/>
      <c r="BH192" s="254"/>
    </row>
    <row r="193" spans="1:60" ht="22.5" outlineLevel="1">
      <c r="A193" s="245">
        <v>67</v>
      </c>
      <c r="B193" s="246" t="s">
        <v>380</v>
      </c>
      <c r="C193" s="247" t="s">
        <v>381</v>
      </c>
      <c r="D193" s="252" t="s">
        <v>271</v>
      </c>
      <c r="E193" s="249">
        <v>2</v>
      </c>
      <c r="F193" s="250"/>
      <c r="G193" s="251">
        <f>ROUND(E193*F193,2)</f>
        <v>0</v>
      </c>
      <c r="H193" s="250"/>
      <c r="I193" s="251">
        <f>ROUND(E193*H193,2)</f>
        <v>0</v>
      </c>
      <c r="J193" s="250"/>
      <c r="K193" s="251">
        <f>ROUND(E193*J193,2)</f>
        <v>0</v>
      </c>
      <c r="L193" s="251">
        <v>21</v>
      </c>
      <c r="M193" s="251">
        <f>G193*(1+L193/100)</f>
        <v>0</v>
      </c>
      <c r="N193" s="252">
        <v>0</v>
      </c>
      <c r="O193" s="252">
        <f>ROUND(E193*N193,5)</f>
        <v>0</v>
      </c>
      <c r="P193" s="252">
        <v>0</v>
      </c>
      <c r="Q193" s="252">
        <f>ROUND(E193*P193,5)</f>
        <v>0</v>
      </c>
      <c r="R193" s="252"/>
      <c r="S193" s="252"/>
      <c r="T193" s="253">
        <v>0</v>
      </c>
      <c r="U193" s="252">
        <f>ROUND(E193*T193,2)</f>
        <v>0</v>
      </c>
      <c r="V193" s="254"/>
      <c r="W193" s="254"/>
      <c r="X193" s="254"/>
      <c r="Y193" s="254"/>
      <c r="Z193" s="254"/>
      <c r="AA193" s="254"/>
      <c r="AB193" s="254"/>
      <c r="AC193" s="254"/>
      <c r="AD193" s="254"/>
      <c r="AE193" s="254" t="s">
        <v>110</v>
      </c>
      <c r="AF193" s="254"/>
      <c r="AG193" s="254"/>
      <c r="AH193" s="254"/>
      <c r="AI193" s="254"/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54"/>
      <c r="AT193" s="254"/>
      <c r="AU193" s="254"/>
      <c r="AV193" s="254"/>
      <c r="AW193" s="254"/>
      <c r="AX193" s="254"/>
      <c r="AY193" s="254"/>
      <c r="AZ193" s="254"/>
      <c r="BA193" s="254"/>
      <c r="BB193" s="254"/>
      <c r="BC193" s="254"/>
      <c r="BD193" s="254"/>
      <c r="BE193" s="254"/>
      <c r="BF193" s="254"/>
      <c r="BG193" s="254"/>
      <c r="BH193" s="254"/>
    </row>
    <row r="194" spans="1:60" outlineLevel="1">
      <c r="A194" s="245"/>
      <c r="B194" s="246"/>
      <c r="C194" s="399" t="s">
        <v>382</v>
      </c>
      <c r="D194" s="400"/>
      <c r="E194" s="401"/>
      <c r="F194" s="402"/>
      <c r="G194" s="403"/>
      <c r="H194" s="251"/>
      <c r="I194" s="251"/>
      <c r="J194" s="251"/>
      <c r="K194" s="251"/>
      <c r="L194" s="251"/>
      <c r="M194" s="251"/>
      <c r="N194" s="252"/>
      <c r="O194" s="252"/>
      <c r="P194" s="252"/>
      <c r="Q194" s="252"/>
      <c r="R194" s="252"/>
      <c r="S194" s="252"/>
      <c r="T194" s="253"/>
      <c r="U194" s="252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 t="s">
        <v>217</v>
      </c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54"/>
      <c r="AT194" s="254"/>
      <c r="AU194" s="254"/>
      <c r="AV194" s="254"/>
      <c r="AW194" s="254"/>
      <c r="AX194" s="254"/>
      <c r="AY194" s="254"/>
      <c r="AZ194" s="254"/>
      <c r="BA194" s="288" t="str">
        <f>C194</f>
        <v>Síť s ocelovou vložkou a klipy, podrobnější popis viz. Obecná specifikace navržených výrobků.</v>
      </c>
      <c r="BB194" s="254"/>
      <c r="BC194" s="254"/>
      <c r="BD194" s="254"/>
      <c r="BE194" s="254"/>
      <c r="BF194" s="254"/>
      <c r="BG194" s="254"/>
      <c r="BH194" s="254"/>
    </row>
    <row r="195" spans="1:60" outlineLevel="1">
      <c r="A195" s="245">
        <v>68</v>
      </c>
      <c r="B195" s="246" t="s">
        <v>747</v>
      </c>
      <c r="C195" s="247" t="s">
        <v>748</v>
      </c>
      <c r="D195" s="252" t="s">
        <v>271</v>
      </c>
      <c r="E195" s="249">
        <v>1</v>
      </c>
      <c r="F195" s="250"/>
      <c r="G195" s="251">
        <f>ROUND(E195*F195,2)</f>
        <v>0</v>
      </c>
      <c r="H195" s="251"/>
      <c r="I195" s="251"/>
      <c r="J195" s="251"/>
      <c r="K195" s="251"/>
      <c r="L195" s="251"/>
      <c r="M195" s="251"/>
      <c r="N195" s="252"/>
      <c r="O195" s="252"/>
      <c r="P195" s="252"/>
      <c r="Q195" s="252"/>
      <c r="R195" s="252"/>
      <c r="S195" s="252"/>
      <c r="T195" s="253"/>
      <c r="U195" s="252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4"/>
      <c r="AM195" s="254"/>
      <c r="AN195" s="254"/>
      <c r="AO195" s="254"/>
      <c r="AP195" s="254"/>
      <c r="AQ195" s="254"/>
      <c r="AR195" s="254"/>
      <c r="AS195" s="254"/>
      <c r="AT195" s="254"/>
      <c r="AU195" s="254"/>
      <c r="AV195" s="254"/>
      <c r="AW195" s="254"/>
      <c r="AX195" s="254"/>
      <c r="AY195" s="254"/>
      <c r="AZ195" s="254"/>
      <c r="BA195" s="288"/>
      <c r="BB195" s="254"/>
      <c r="BC195" s="254"/>
      <c r="BD195" s="254"/>
      <c r="BE195" s="254"/>
      <c r="BF195" s="254"/>
      <c r="BG195" s="254"/>
      <c r="BH195" s="254"/>
    </row>
    <row r="196" spans="1:60" ht="22.5" outlineLevel="1">
      <c r="A196" s="245">
        <v>68</v>
      </c>
      <c r="B196" s="246" t="s">
        <v>383</v>
      </c>
      <c r="C196" s="247" t="s">
        <v>384</v>
      </c>
      <c r="D196" s="252" t="s">
        <v>271</v>
      </c>
      <c r="E196" s="249">
        <v>4</v>
      </c>
      <c r="F196" s="250"/>
      <c r="G196" s="251">
        <f>ROUND(E196*F196,2)</f>
        <v>0</v>
      </c>
      <c r="H196" s="250"/>
      <c r="I196" s="251">
        <f>ROUND(E196*H196,2)</f>
        <v>0</v>
      </c>
      <c r="J196" s="250"/>
      <c r="K196" s="251">
        <f>ROUND(E196*J196,2)</f>
        <v>0</v>
      </c>
      <c r="L196" s="251">
        <v>21</v>
      </c>
      <c r="M196" s="251">
        <f>G196*(1+L196/100)</f>
        <v>0</v>
      </c>
      <c r="N196" s="252">
        <v>0</v>
      </c>
      <c r="O196" s="252">
        <f>ROUND(E196*N196,5)</f>
        <v>0</v>
      </c>
      <c r="P196" s="252">
        <v>0</v>
      </c>
      <c r="Q196" s="252">
        <f>ROUND(E196*P196,5)</f>
        <v>0</v>
      </c>
      <c r="R196" s="252"/>
      <c r="S196" s="252"/>
      <c r="T196" s="253">
        <v>0</v>
      </c>
      <c r="U196" s="252">
        <f>ROUND(E196*T196,2)</f>
        <v>0</v>
      </c>
      <c r="V196" s="254"/>
      <c r="W196" s="254"/>
      <c r="X196" s="254"/>
      <c r="Y196" s="254"/>
      <c r="Z196" s="254"/>
      <c r="AA196" s="254"/>
      <c r="AB196" s="254"/>
      <c r="AC196" s="254"/>
      <c r="AD196" s="254"/>
      <c r="AE196" s="254" t="s">
        <v>110</v>
      </c>
      <c r="AF196" s="254"/>
      <c r="AG196" s="254"/>
      <c r="AH196" s="254"/>
      <c r="AI196" s="254"/>
      <c r="AJ196" s="254"/>
      <c r="AK196" s="254"/>
      <c r="AL196" s="254"/>
      <c r="AM196" s="254"/>
      <c r="AN196" s="254"/>
      <c r="AO196" s="254"/>
      <c r="AP196" s="254"/>
      <c r="AQ196" s="254"/>
      <c r="AR196" s="254"/>
      <c r="AS196" s="254"/>
      <c r="AT196" s="254"/>
      <c r="AU196" s="254"/>
      <c r="AV196" s="254"/>
      <c r="AW196" s="254"/>
      <c r="AX196" s="254"/>
      <c r="AY196" s="254"/>
      <c r="AZ196" s="254"/>
      <c r="BA196" s="254"/>
      <c r="BB196" s="254"/>
      <c r="BC196" s="254"/>
      <c r="BD196" s="254"/>
      <c r="BE196" s="254"/>
      <c r="BF196" s="254"/>
      <c r="BG196" s="254"/>
      <c r="BH196" s="254"/>
    </row>
    <row r="197" spans="1:60" outlineLevel="1">
      <c r="A197" s="245">
        <v>69</v>
      </c>
      <c r="B197" s="246" t="s">
        <v>383</v>
      </c>
      <c r="C197" s="247" t="s">
        <v>385</v>
      </c>
      <c r="D197" s="252" t="s">
        <v>271</v>
      </c>
      <c r="E197" s="249">
        <v>2</v>
      </c>
      <c r="F197" s="250"/>
      <c r="G197" s="251">
        <f>ROUND(E197*F197,2)</f>
        <v>0</v>
      </c>
      <c r="H197" s="250"/>
      <c r="I197" s="251">
        <f>ROUND(E197*H197,2)</f>
        <v>0</v>
      </c>
      <c r="J197" s="250"/>
      <c r="K197" s="251">
        <f>ROUND(E197*J197,2)</f>
        <v>0</v>
      </c>
      <c r="L197" s="251">
        <v>21</v>
      </c>
      <c r="M197" s="251">
        <f>G197*(1+L197/100)</f>
        <v>0</v>
      </c>
      <c r="N197" s="252">
        <v>0</v>
      </c>
      <c r="O197" s="252">
        <f>ROUND(E197*N197,5)</f>
        <v>0</v>
      </c>
      <c r="P197" s="252">
        <v>0</v>
      </c>
      <c r="Q197" s="252">
        <f>ROUND(E197*P197,5)</f>
        <v>0</v>
      </c>
      <c r="R197" s="252"/>
      <c r="S197" s="252"/>
      <c r="T197" s="253">
        <v>0</v>
      </c>
      <c r="U197" s="252">
        <f>ROUND(E197*T197,2)</f>
        <v>0</v>
      </c>
      <c r="V197" s="254"/>
      <c r="W197" s="254"/>
      <c r="X197" s="254"/>
      <c r="Y197" s="254"/>
      <c r="Z197" s="254"/>
      <c r="AA197" s="254"/>
      <c r="AB197" s="254"/>
      <c r="AC197" s="254"/>
      <c r="AD197" s="254"/>
      <c r="AE197" s="254" t="s">
        <v>110</v>
      </c>
      <c r="AF197" s="254"/>
      <c r="AG197" s="254"/>
      <c r="AH197" s="254"/>
      <c r="AI197" s="254"/>
      <c r="AJ197" s="254"/>
      <c r="AK197" s="254"/>
      <c r="AL197" s="254"/>
      <c r="AM197" s="254"/>
      <c r="AN197" s="254"/>
      <c r="AO197" s="254"/>
      <c r="AP197" s="254"/>
      <c r="AQ197" s="254"/>
      <c r="AR197" s="254"/>
      <c r="AS197" s="254"/>
      <c r="AT197" s="254"/>
      <c r="AU197" s="254"/>
      <c r="AV197" s="254"/>
      <c r="AW197" s="254"/>
      <c r="AX197" s="254"/>
      <c r="AY197" s="254"/>
      <c r="AZ197" s="254"/>
      <c r="BA197" s="254"/>
      <c r="BB197" s="254"/>
      <c r="BC197" s="254"/>
      <c r="BD197" s="254"/>
      <c r="BE197" s="254"/>
      <c r="BF197" s="254"/>
      <c r="BG197" s="254"/>
      <c r="BH197" s="254"/>
    </row>
    <row r="198" spans="1:60" outlineLevel="1">
      <c r="A198" s="245">
        <v>70</v>
      </c>
      <c r="B198" s="246" t="s">
        <v>386</v>
      </c>
      <c r="C198" s="247" t="s">
        <v>387</v>
      </c>
      <c r="D198" s="252" t="s">
        <v>271</v>
      </c>
      <c r="E198" s="249">
        <v>6</v>
      </c>
      <c r="F198" s="250"/>
      <c r="G198" s="251">
        <f>ROUND(E198*F198,2)</f>
        <v>0</v>
      </c>
      <c r="H198" s="250"/>
      <c r="I198" s="251">
        <f>ROUND(E198*H198,2)</f>
        <v>0</v>
      </c>
      <c r="J198" s="250"/>
      <c r="K198" s="251">
        <f>ROUND(E198*J198,2)</f>
        <v>0</v>
      </c>
      <c r="L198" s="251">
        <v>21</v>
      </c>
      <c r="M198" s="251">
        <f>G198*(1+L198/100)</f>
        <v>0</v>
      </c>
      <c r="N198" s="252">
        <v>0.25</v>
      </c>
      <c r="O198" s="252">
        <f>ROUND(E198*N198,5)</f>
        <v>1.5</v>
      </c>
      <c r="P198" s="252">
        <v>0</v>
      </c>
      <c r="Q198" s="252">
        <f>ROUND(E198*P198,5)</f>
        <v>0</v>
      </c>
      <c r="R198" s="252"/>
      <c r="S198" s="252"/>
      <c r="T198" s="253">
        <v>0</v>
      </c>
      <c r="U198" s="252">
        <f>ROUND(E198*T198,2)</f>
        <v>0</v>
      </c>
      <c r="V198" s="254"/>
      <c r="W198" s="254"/>
      <c r="X198" s="254"/>
      <c r="Y198" s="254"/>
      <c r="Z198" s="254"/>
      <c r="AA198" s="254"/>
      <c r="AB198" s="254"/>
      <c r="AC198" s="254"/>
      <c r="AD198" s="254"/>
      <c r="AE198" s="254" t="s">
        <v>258</v>
      </c>
      <c r="AF198" s="254"/>
      <c r="AG198" s="254"/>
      <c r="AH198" s="254"/>
      <c r="AI198" s="254"/>
      <c r="AJ198" s="254"/>
      <c r="AK198" s="254"/>
      <c r="AL198" s="254"/>
      <c r="AM198" s="254"/>
      <c r="AN198" s="254"/>
      <c r="AO198" s="254"/>
      <c r="AP198" s="254"/>
      <c r="AQ198" s="254"/>
      <c r="AR198" s="254"/>
      <c r="AS198" s="254"/>
      <c r="AT198" s="254"/>
      <c r="AU198" s="254"/>
      <c r="AV198" s="254"/>
      <c r="AW198" s="254"/>
      <c r="AX198" s="254"/>
      <c r="AY198" s="254"/>
      <c r="AZ198" s="254"/>
      <c r="BA198" s="254"/>
      <c r="BB198" s="254"/>
      <c r="BC198" s="254"/>
      <c r="BD198" s="254"/>
      <c r="BE198" s="254"/>
      <c r="BF198" s="254"/>
      <c r="BG198" s="254"/>
      <c r="BH198" s="254"/>
    </row>
    <row r="199" spans="1:60" outlineLevel="1">
      <c r="A199" s="245"/>
      <c r="B199" s="246"/>
      <c r="C199" s="399" t="s">
        <v>388</v>
      </c>
      <c r="D199" s="400"/>
      <c r="E199" s="401"/>
      <c r="F199" s="402"/>
      <c r="G199" s="403"/>
      <c r="H199" s="251"/>
      <c r="I199" s="251"/>
      <c r="J199" s="251"/>
      <c r="K199" s="251"/>
      <c r="L199" s="251"/>
      <c r="M199" s="251"/>
      <c r="N199" s="252"/>
      <c r="O199" s="252"/>
      <c r="P199" s="252"/>
      <c r="Q199" s="252"/>
      <c r="R199" s="252"/>
      <c r="S199" s="252"/>
      <c r="T199" s="253"/>
      <c r="U199" s="252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 t="s">
        <v>217</v>
      </c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54"/>
      <c r="AT199" s="254"/>
      <c r="AU199" s="254"/>
      <c r="AV199" s="254"/>
      <c r="AW199" s="254"/>
      <c r="AX199" s="254"/>
      <c r="AY199" s="254"/>
      <c r="AZ199" s="254"/>
      <c r="BA199" s="288" t="str">
        <f>C199</f>
        <v>Sedací plocha z tropického dřeva, podrobnější popis viz. Obecná specifikace navržených výrobků.</v>
      </c>
      <c r="BB199" s="254"/>
      <c r="BC199" s="254"/>
      <c r="BD199" s="254"/>
      <c r="BE199" s="254"/>
      <c r="BF199" s="254"/>
      <c r="BG199" s="254"/>
      <c r="BH199" s="254"/>
    </row>
    <row r="200" spans="1:60" ht="22.5" outlineLevel="1">
      <c r="A200" s="245">
        <v>71</v>
      </c>
      <c r="B200" s="246" t="s">
        <v>389</v>
      </c>
      <c r="C200" s="247" t="s">
        <v>390</v>
      </c>
      <c r="D200" s="252" t="s">
        <v>271</v>
      </c>
      <c r="E200" s="249">
        <v>2</v>
      </c>
      <c r="F200" s="250"/>
      <c r="G200" s="251">
        <f>ROUND(E200*F200,2)</f>
        <v>0</v>
      </c>
      <c r="H200" s="250"/>
      <c r="I200" s="251">
        <f>ROUND(E200*H200,2)</f>
        <v>0</v>
      </c>
      <c r="J200" s="250"/>
      <c r="K200" s="251">
        <f>ROUND(E200*J200,2)</f>
        <v>0</v>
      </c>
      <c r="L200" s="251">
        <v>21</v>
      </c>
      <c r="M200" s="251">
        <f>G200*(1+L200/100)</f>
        <v>0</v>
      </c>
      <c r="N200" s="252">
        <v>0</v>
      </c>
      <c r="O200" s="252">
        <f>ROUND(E200*N200,5)</f>
        <v>0</v>
      </c>
      <c r="P200" s="252">
        <v>0</v>
      </c>
      <c r="Q200" s="252">
        <f>ROUND(E200*P200,5)</f>
        <v>0</v>
      </c>
      <c r="R200" s="252"/>
      <c r="S200" s="252"/>
      <c r="T200" s="253">
        <v>0</v>
      </c>
      <c r="U200" s="252">
        <f>ROUND(E200*T200,2)</f>
        <v>0</v>
      </c>
      <c r="V200" s="254"/>
      <c r="W200" s="254"/>
      <c r="X200" s="254"/>
      <c r="Y200" s="254"/>
      <c r="Z200" s="254"/>
      <c r="AA200" s="254"/>
      <c r="AB200" s="254"/>
      <c r="AC200" s="254"/>
      <c r="AD200" s="254"/>
      <c r="AE200" s="254" t="s">
        <v>110</v>
      </c>
      <c r="AF200" s="254"/>
      <c r="AG200" s="254"/>
      <c r="AH200" s="254"/>
      <c r="AI200" s="254"/>
      <c r="AJ200" s="254"/>
      <c r="AK200" s="254"/>
      <c r="AL200" s="254"/>
      <c r="AM200" s="254"/>
      <c r="AN200" s="254"/>
      <c r="AO200" s="254"/>
      <c r="AP200" s="254"/>
      <c r="AQ200" s="254"/>
      <c r="AR200" s="254"/>
      <c r="AS200" s="254"/>
      <c r="AT200" s="254"/>
      <c r="AU200" s="254"/>
      <c r="AV200" s="254"/>
      <c r="AW200" s="254"/>
      <c r="AX200" s="254"/>
      <c r="AY200" s="254"/>
      <c r="AZ200" s="254"/>
      <c r="BA200" s="254"/>
      <c r="BB200" s="254"/>
      <c r="BC200" s="254"/>
      <c r="BD200" s="254"/>
      <c r="BE200" s="254"/>
      <c r="BF200" s="254"/>
      <c r="BG200" s="254"/>
      <c r="BH200" s="254"/>
    </row>
    <row r="201" spans="1:60" outlineLevel="1">
      <c r="A201" s="245"/>
      <c r="B201" s="246"/>
      <c r="C201" s="399" t="s">
        <v>391</v>
      </c>
      <c r="D201" s="400"/>
      <c r="E201" s="401"/>
      <c r="F201" s="402"/>
      <c r="G201" s="403"/>
      <c r="H201" s="251"/>
      <c r="I201" s="251"/>
      <c r="J201" s="251"/>
      <c r="K201" s="251"/>
      <c r="L201" s="251"/>
      <c r="M201" s="251"/>
      <c r="N201" s="252"/>
      <c r="O201" s="252"/>
      <c r="P201" s="252"/>
      <c r="Q201" s="252"/>
      <c r="R201" s="252"/>
      <c r="S201" s="252"/>
      <c r="T201" s="253"/>
      <c r="U201" s="252"/>
      <c r="V201" s="254"/>
      <c r="W201" s="254"/>
      <c r="X201" s="254"/>
      <c r="Y201" s="254"/>
      <c r="Z201" s="254"/>
      <c r="AA201" s="254"/>
      <c r="AB201" s="254"/>
      <c r="AC201" s="254"/>
      <c r="AD201" s="254"/>
      <c r="AE201" s="254" t="s">
        <v>217</v>
      </c>
      <c r="AF201" s="254"/>
      <c r="AG201" s="254"/>
      <c r="AH201" s="254"/>
      <c r="AI201" s="254"/>
      <c r="AJ201" s="254"/>
      <c r="AK201" s="254"/>
      <c r="AL201" s="254"/>
      <c r="AM201" s="254"/>
      <c r="AN201" s="254"/>
      <c r="AO201" s="254"/>
      <c r="AP201" s="254"/>
      <c r="AQ201" s="254"/>
      <c r="AR201" s="254"/>
      <c r="AS201" s="254"/>
      <c r="AT201" s="254"/>
      <c r="AU201" s="254"/>
      <c r="AV201" s="254"/>
      <c r="AW201" s="254"/>
      <c r="AX201" s="254"/>
      <c r="AY201" s="254"/>
      <c r="AZ201" s="254"/>
      <c r="BA201" s="288" t="str">
        <f>C201</f>
        <v>Obložení z tropického dřeva, podrobnější popis viz. Obecná specifikace navržených výrobků.</v>
      </c>
      <c r="BB201" s="254"/>
      <c r="BC201" s="254"/>
      <c r="BD201" s="254"/>
      <c r="BE201" s="254"/>
      <c r="BF201" s="254"/>
      <c r="BG201" s="254"/>
      <c r="BH201" s="254"/>
    </row>
    <row r="202" spans="1:60" outlineLevel="1">
      <c r="A202" s="245">
        <v>72</v>
      </c>
      <c r="B202" s="246" t="s">
        <v>392</v>
      </c>
      <c r="C202" s="247" t="s">
        <v>393</v>
      </c>
      <c r="D202" s="252" t="s">
        <v>271</v>
      </c>
      <c r="E202" s="249">
        <v>1</v>
      </c>
      <c r="F202" s="250"/>
      <c r="G202" s="251">
        <f>ROUND(E202*F202,2)</f>
        <v>0</v>
      </c>
      <c r="H202" s="250"/>
      <c r="I202" s="251">
        <f>ROUND(E202*H202,2)</f>
        <v>0</v>
      </c>
      <c r="J202" s="250"/>
      <c r="K202" s="251">
        <f>ROUND(E202*J202,2)</f>
        <v>0</v>
      </c>
      <c r="L202" s="251">
        <v>21</v>
      </c>
      <c r="M202" s="251">
        <f>G202*(1+L202/100)</f>
        <v>0</v>
      </c>
      <c r="N202" s="252">
        <v>0</v>
      </c>
      <c r="O202" s="252">
        <f>ROUND(E202*N202,5)</f>
        <v>0</v>
      </c>
      <c r="P202" s="252">
        <v>0</v>
      </c>
      <c r="Q202" s="252">
        <f>ROUND(E202*P202,5)</f>
        <v>0</v>
      </c>
      <c r="R202" s="252"/>
      <c r="S202" s="252"/>
      <c r="T202" s="253">
        <v>0</v>
      </c>
      <c r="U202" s="252">
        <f>ROUND(E202*T202,2)</f>
        <v>0</v>
      </c>
      <c r="V202" s="254"/>
      <c r="W202" s="254"/>
      <c r="X202" s="254"/>
      <c r="Y202" s="254"/>
      <c r="Z202" s="254"/>
      <c r="AA202" s="254"/>
      <c r="AB202" s="254"/>
      <c r="AC202" s="254"/>
      <c r="AD202" s="254"/>
      <c r="AE202" s="254" t="s">
        <v>110</v>
      </c>
      <c r="AF202" s="254"/>
      <c r="AG202" s="254"/>
      <c r="AH202" s="254"/>
      <c r="AI202" s="254"/>
      <c r="AJ202" s="254"/>
      <c r="AK202" s="254"/>
      <c r="AL202" s="254"/>
      <c r="AM202" s="254"/>
      <c r="AN202" s="254"/>
      <c r="AO202" s="254"/>
      <c r="AP202" s="254"/>
      <c r="AQ202" s="254"/>
      <c r="AR202" s="254"/>
      <c r="AS202" s="254"/>
      <c r="AT202" s="254"/>
      <c r="AU202" s="254"/>
      <c r="AV202" s="254"/>
      <c r="AW202" s="254"/>
      <c r="AX202" s="254"/>
      <c r="AY202" s="254"/>
      <c r="AZ202" s="254"/>
      <c r="BA202" s="254"/>
      <c r="BB202" s="254"/>
      <c r="BC202" s="254"/>
      <c r="BD202" s="254"/>
      <c r="BE202" s="254"/>
      <c r="BF202" s="254"/>
      <c r="BG202" s="254"/>
      <c r="BH202" s="254"/>
    </row>
    <row r="203" spans="1:60" outlineLevel="1">
      <c r="A203" s="245"/>
      <c r="B203" s="246"/>
      <c r="C203" s="399" t="s">
        <v>394</v>
      </c>
      <c r="D203" s="400"/>
      <c r="E203" s="401"/>
      <c r="F203" s="402"/>
      <c r="G203" s="403"/>
      <c r="H203" s="251"/>
      <c r="I203" s="251"/>
      <c r="J203" s="251"/>
      <c r="K203" s="251"/>
      <c r="L203" s="251"/>
      <c r="M203" s="251"/>
      <c r="N203" s="252"/>
      <c r="O203" s="252"/>
      <c r="P203" s="252"/>
      <c r="Q203" s="252"/>
      <c r="R203" s="252"/>
      <c r="S203" s="252"/>
      <c r="T203" s="253"/>
      <c r="U203" s="252"/>
      <c r="V203" s="254"/>
      <c r="W203" s="254"/>
      <c r="X203" s="254"/>
      <c r="Y203" s="254"/>
      <c r="Z203" s="254"/>
      <c r="AA203" s="254"/>
      <c r="AB203" s="254"/>
      <c r="AC203" s="254"/>
      <c r="AD203" s="254"/>
      <c r="AE203" s="254" t="s">
        <v>217</v>
      </c>
      <c r="AF203" s="254"/>
      <c r="AG203" s="254"/>
      <c r="AH203" s="254"/>
      <c r="AI203" s="254"/>
      <c r="AJ203" s="254"/>
      <c r="AK203" s="254"/>
      <c r="AL203" s="254"/>
      <c r="AM203" s="254"/>
      <c r="AN203" s="254"/>
      <c r="AO203" s="254"/>
      <c r="AP203" s="254"/>
      <c r="AQ203" s="254"/>
      <c r="AR203" s="254"/>
      <c r="AS203" s="254"/>
      <c r="AT203" s="254"/>
      <c r="AU203" s="254"/>
      <c r="AV203" s="254"/>
      <c r="AW203" s="254"/>
      <c r="AX203" s="254"/>
      <c r="AY203" s="254"/>
      <c r="AZ203" s="254"/>
      <c r="BA203" s="288" t="str">
        <f>C203</f>
        <v>S uzamykatelným prostorem na míče a sítě vč. držáků síťových sloupků.</v>
      </c>
      <c r="BB203" s="254"/>
      <c r="BC203" s="254"/>
      <c r="BD203" s="254"/>
      <c r="BE203" s="254"/>
      <c r="BF203" s="254"/>
      <c r="BG203" s="254"/>
      <c r="BH203" s="254"/>
    </row>
    <row r="204" spans="1:60">
      <c r="A204" s="255" t="s">
        <v>105</v>
      </c>
      <c r="B204" s="256" t="s">
        <v>146</v>
      </c>
      <c r="C204" s="257" t="s">
        <v>147</v>
      </c>
      <c r="D204" s="261"/>
      <c r="E204" s="259"/>
      <c r="F204" s="260"/>
      <c r="G204" s="260">
        <f>SUMIF(AE205:AE217,"&lt;&gt;NOR",G205:G217)</f>
        <v>0</v>
      </c>
      <c r="H204" s="260"/>
      <c r="I204" s="260">
        <f>SUM(I205:I217)</f>
        <v>0</v>
      </c>
      <c r="J204" s="260"/>
      <c r="K204" s="260">
        <f>SUM(K205:K217)</f>
        <v>0</v>
      </c>
      <c r="L204" s="260"/>
      <c r="M204" s="260">
        <f>SUM(M205:M217)</f>
        <v>0</v>
      </c>
      <c r="N204" s="261"/>
      <c r="O204" s="261">
        <f>SUM(O205:O217)</f>
        <v>6.9327700000000005</v>
      </c>
      <c r="P204" s="261"/>
      <c r="Q204" s="261">
        <f>SUM(Q205:Q217)</f>
        <v>0</v>
      </c>
      <c r="R204" s="261"/>
      <c r="S204" s="261"/>
      <c r="T204" s="262"/>
      <c r="U204" s="261">
        <f>SUM(U205:U217)</f>
        <v>7.94</v>
      </c>
      <c r="AE204" s="96" t="s">
        <v>106</v>
      </c>
    </row>
    <row r="205" spans="1:60" outlineLevel="1">
      <c r="A205" s="245">
        <v>73</v>
      </c>
      <c r="B205" s="246" t="s">
        <v>395</v>
      </c>
      <c r="C205" s="247" t="s">
        <v>396</v>
      </c>
      <c r="D205" s="252" t="s">
        <v>228</v>
      </c>
      <c r="E205" s="249">
        <v>4.5</v>
      </c>
      <c r="F205" s="250"/>
      <c r="G205" s="251">
        <f>ROUND(E205*F205,2)</f>
        <v>0</v>
      </c>
      <c r="H205" s="250"/>
      <c r="I205" s="251">
        <f>ROUND(E205*H205,2)</f>
        <v>0</v>
      </c>
      <c r="J205" s="250"/>
      <c r="K205" s="251">
        <f>ROUND(E205*J205,2)</f>
        <v>0</v>
      </c>
      <c r="L205" s="251">
        <v>21</v>
      </c>
      <c r="M205" s="251">
        <f>G205*(1+L205/100)</f>
        <v>0</v>
      </c>
      <c r="N205" s="252">
        <v>1.0000000000000001E-5</v>
      </c>
      <c r="O205" s="252">
        <f>ROUND(E205*N205,5)</f>
        <v>5.0000000000000002E-5</v>
      </c>
      <c r="P205" s="252">
        <v>0</v>
      </c>
      <c r="Q205" s="252">
        <f>ROUND(E205*P205,5)</f>
        <v>0</v>
      </c>
      <c r="R205" s="252"/>
      <c r="S205" s="252"/>
      <c r="T205" s="253">
        <v>0.08</v>
      </c>
      <c r="U205" s="252">
        <f>ROUND(E205*T205,2)</f>
        <v>0.36</v>
      </c>
      <c r="V205" s="254"/>
      <c r="W205" s="254"/>
      <c r="X205" s="254"/>
      <c r="Y205" s="254"/>
      <c r="Z205" s="254"/>
      <c r="AA205" s="254"/>
      <c r="AB205" s="254"/>
      <c r="AC205" s="254"/>
      <c r="AD205" s="254"/>
      <c r="AE205" s="254" t="s">
        <v>110</v>
      </c>
      <c r="AF205" s="254"/>
      <c r="AG205" s="254"/>
      <c r="AH205" s="254"/>
      <c r="AI205" s="254"/>
      <c r="AJ205" s="254"/>
      <c r="AK205" s="254"/>
      <c r="AL205" s="254"/>
      <c r="AM205" s="254"/>
      <c r="AN205" s="254"/>
      <c r="AO205" s="254"/>
      <c r="AP205" s="254"/>
      <c r="AQ205" s="254"/>
      <c r="AR205" s="254"/>
      <c r="AS205" s="254"/>
      <c r="AT205" s="254"/>
      <c r="AU205" s="254"/>
      <c r="AV205" s="254"/>
      <c r="AW205" s="254"/>
      <c r="AX205" s="254"/>
      <c r="AY205" s="254"/>
      <c r="AZ205" s="254"/>
      <c r="BA205" s="254"/>
      <c r="BB205" s="254"/>
      <c r="BC205" s="254"/>
      <c r="BD205" s="254"/>
      <c r="BE205" s="254"/>
      <c r="BF205" s="254"/>
      <c r="BG205" s="254"/>
      <c r="BH205" s="254"/>
    </row>
    <row r="206" spans="1:60" outlineLevel="1">
      <c r="A206" s="245"/>
      <c r="B206" s="246"/>
      <c r="C206" s="285" t="s">
        <v>397</v>
      </c>
      <c r="D206" s="286"/>
      <c r="E206" s="287">
        <v>4.5</v>
      </c>
      <c r="F206" s="251"/>
      <c r="G206" s="251"/>
      <c r="H206" s="251"/>
      <c r="I206" s="251"/>
      <c r="J206" s="251"/>
      <c r="K206" s="251"/>
      <c r="L206" s="251"/>
      <c r="M206" s="251"/>
      <c r="N206" s="252"/>
      <c r="O206" s="252"/>
      <c r="P206" s="252"/>
      <c r="Q206" s="252"/>
      <c r="R206" s="252"/>
      <c r="S206" s="252"/>
      <c r="T206" s="253"/>
      <c r="U206" s="252"/>
      <c r="V206" s="254"/>
      <c r="W206" s="254"/>
      <c r="X206" s="254"/>
      <c r="Y206" s="254"/>
      <c r="Z206" s="254"/>
      <c r="AA206" s="254"/>
      <c r="AB206" s="254"/>
      <c r="AC206" s="254"/>
      <c r="AD206" s="254"/>
      <c r="AE206" s="254" t="s">
        <v>164</v>
      </c>
      <c r="AF206" s="254">
        <v>0</v>
      </c>
      <c r="AG206" s="254"/>
      <c r="AH206" s="254"/>
      <c r="AI206" s="254"/>
      <c r="AJ206" s="254"/>
      <c r="AK206" s="254"/>
      <c r="AL206" s="254"/>
      <c r="AM206" s="254"/>
      <c r="AN206" s="254"/>
      <c r="AO206" s="254"/>
      <c r="AP206" s="254"/>
      <c r="AQ206" s="254"/>
      <c r="AR206" s="254"/>
      <c r="AS206" s="254"/>
      <c r="AT206" s="254"/>
      <c r="AU206" s="254"/>
      <c r="AV206" s="254"/>
      <c r="AW206" s="254"/>
      <c r="AX206" s="254"/>
      <c r="AY206" s="254"/>
      <c r="AZ206" s="254"/>
      <c r="BA206" s="254"/>
      <c r="BB206" s="254"/>
      <c r="BC206" s="254"/>
      <c r="BD206" s="254"/>
      <c r="BE206" s="254"/>
      <c r="BF206" s="254"/>
      <c r="BG206" s="254"/>
      <c r="BH206" s="254"/>
    </row>
    <row r="207" spans="1:60" outlineLevel="1">
      <c r="A207" s="245">
        <v>74</v>
      </c>
      <c r="B207" s="246" t="s">
        <v>398</v>
      </c>
      <c r="C207" s="247" t="s">
        <v>399</v>
      </c>
      <c r="D207" s="252" t="s">
        <v>271</v>
      </c>
      <c r="E207" s="249">
        <v>4.59</v>
      </c>
      <c r="F207" s="250"/>
      <c r="G207" s="251">
        <f>ROUND(E207*F207,2)</f>
        <v>0</v>
      </c>
      <c r="H207" s="250"/>
      <c r="I207" s="251">
        <f>ROUND(E207*H207,2)</f>
        <v>0</v>
      </c>
      <c r="J207" s="250"/>
      <c r="K207" s="251">
        <f>ROUND(E207*J207,2)</f>
        <v>0</v>
      </c>
      <c r="L207" s="251">
        <v>21</v>
      </c>
      <c r="M207" s="251">
        <f>G207*(1+L207/100)</f>
        <v>0</v>
      </c>
      <c r="N207" s="252">
        <v>4.1000000000000003E-3</v>
      </c>
      <c r="O207" s="252">
        <f>ROUND(E207*N207,5)</f>
        <v>1.882E-2</v>
      </c>
      <c r="P207" s="252">
        <v>0</v>
      </c>
      <c r="Q207" s="252">
        <f>ROUND(E207*P207,5)</f>
        <v>0</v>
      </c>
      <c r="R207" s="252"/>
      <c r="S207" s="252"/>
      <c r="T207" s="253">
        <v>0</v>
      </c>
      <c r="U207" s="252">
        <f>ROUND(E207*T207,2)</f>
        <v>0</v>
      </c>
      <c r="V207" s="254"/>
      <c r="W207" s="254"/>
      <c r="X207" s="254"/>
      <c r="Y207" s="254"/>
      <c r="Z207" s="254"/>
      <c r="AA207" s="254"/>
      <c r="AB207" s="254"/>
      <c r="AC207" s="254"/>
      <c r="AD207" s="254"/>
      <c r="AE207" s="254" t="s">
        <v>258</v>
      </c>
      <c r="AF207" s="254"/>
      <c r="AG207" s="254"/>
      <c r="AH207" s="254"/>
      <c r="AI207" s="254"/>
      <c r="AJ207" s="254"/>
      <c r="AK207" s="254"/>
      <c r="AL207" s="254"/>
      <c r="AM207" s="254"/>
      <c r="AN207" s="254"/>
      <c r="AO207" s="254"/>
      <c r="AP207" s="254"/>
      <c r="AQ207" s="254"/>
      <c r="AR207" s="254"/>
      <c r="AS207" s="254"/>
      <c r="AT207" s="254"/>
      <c r="AU207" s="254"/>
      <c r="AV207" s="254"/>
      <c r="AW207" s="254"/>
      <c r="AX207" s="254"/>
      <c r="AY207" s="254"/>
      <c r="AZ207" s="254"/>
      <c r="BA207" s="254"/>
      <c r="BB207" s="254"/>
      <c r="BC207" s="254"/>
      <c r="BD207" s="254"/>
      <c r="BE207" s="254"/>
      <c r="BF207" s="254"/>
      <c r="BG207" s="254"/>
      <c r="BH207" s="254"/>
    </row>
    <row r="208" spans="1:60" outlineLevel="1">
      <c r="A208" s="245"/>
      <c r="B208" s="246"/>
      <c r="C208" s="285" t="s">
        <v>400</v>
      </c>
      <c r="D208" s="286"/>
      <c r="E208" s="287">
        <v>4.59</v>
      </c>
      <c r="F208" s="251"/>
      <c r="G208" s="251"/>
      <c r="H208" s="251"/>
      <c r="I208" s="251"/>
      <c r="J208" s="251"/>
      <c r="K208" s="251"/>
      <c r="L208" s="251"/>
      <c r="M208" s="251"/>
      <c r="N208" s="252"/>
      <c r="O208" s="252"/>
      <c r="P208" s="252"/>
      <c r="Q208" s="252"/>
      <c r="R208" s="252"/>
      <c r="S208" s="252"/>
      <c r="T208" s="253"/>
      <c r="U208" s="252"/>
      <c r="V208" s="254"/>
      <c r="W208" s="254"/>
      <c r="X208" s="254"/>
      <c r="Y208" s="254"/>
      <c r="Z208" s="254"/>
      <c r="AA208" s="254"/>
      <c r="AB208" s="254"/>
      <c r="AC208" s="254"/>
      <c r="AD208" s="254"/>
      <c r="AE208" s="254" t="s">
        <v>164</v>
      </c>
      <c r="AF208" s="254">
        <v>0</v>
      </c>
      <c r="AG208" s="254"/>
      <c r="AH208" s="254"/>
      <c r="AI208" s="254"/>
      <c r="AJ208" s="254"/>
      <c r="AK208" s="254"/>
      <c r="AL208" s="254"/>
      <c r="AM208" s="254"/>
      <c r="AN208" s="254"/>
      <c r="AO208" s="254"/>
      <c r="AP208" s="254"/>
      <c r="AQ208" s="254"/>
      <c r="AR208" s="254"/>
      <c r="AS208" s="254"/>
      <c r="AT208" s="254"/>
      <c r="AU208" s="254"/>
      <c r="AV208" s="254"/>
      <c r="AW208" s="254"/>
      <c r="AX208" s="254"/>
      <c r="AY208" s="254"/>
      <c r="AZ208" s="254"/>
      <c r="BA208" s="254"/>
      <c r="BB208" s="254"/>
      <c r="BC208" s="254"/>
      <c r="BD208" s="254"/>
      <c r="BE208" s="254"/>
      <c r="BF208" s="254"/>
      <c r="BG208" s="254"/>
      <c r="BH208" s="254"/>
    </row>
    <row r="209" spans="1:60" outlineLevel="1">
      <c r="A209" s="245">
        <v>75</v>
      </c>
      <c r="B209" s="246" t="s">
        <v>401</v>
      </c>
      <c r="C209" s="247" t="s">
        <v>402</v>
      </c>
      <c r="D209" s="252" t="s">
        <v>162</v>
      </c>
      <c r="E209" s="249">
        <v>0.74250000000000005</v>
      </c>
      <c r="F209" s="250"/>
      <c r="G209" s="251">
        <f>ROUND(E209*F209,2)</f>
        <v>0</v>
      </c>
      <c r="H209" s="250"/>
      <c r="I209" s="251">
        <f>ROUND(E209*H209,2)</f>
        <v>0</v>
      </c>
      <c r="J209" s="250"/>
      <c r="K209" s="251">
        <f>ROUND(E209*J209,2)</f>
        <v>0</v>
      </c>
      <c r="L209" s="251">
        <v>21</v>
      </c>
      <c r="M209" s="251">
        <f>G209*(1+L209/100)</f>
        <v>0</v>
      </c>
      <c r="N209" s="252">
        <v>1.8907700000000001</v>
      </c>
      <c r="O209" s="252">
        <f>ROUND(E209*N209,5)</f>
        <v>1.4038999999999999</v>
      </c>
      <c r="P209" s="252">
        <v>0</v>
      </c>
      <c r="Q209" s="252">
        <f>ROUND(E209*P209,5)</f>
        <v>0</v>
      </c>
      <c r="R209" s="252"/>
      <c r="S209" s="252"/>
      <c r="T209" s="253">
        <v>1.6950000000000001</v>
      </c>
      <c r="U209" s="252">
        <f>ROUND(E209*T209,2)</f>
        <v>1.26</v>
      </c>
      <c r="V209" s="254"/>
      <c r="W209" s="254"/>
      <c r="X209" s="254"/>
      <c r="Y209" s="254"/>
      <c r="Z209" s="254"/>
      <c r="AA209" s="254"/>
      <c r="AB209" s="254"/>
      <c r="AC209" s="254"/>
      <c r="AD209" s="254"/>
      <c r="AE209" s="254" t="s">
        <v>110</v>
      </c>
      <c r="AF209" s="254"/>
      <c r="AG209" s="254"/>
      <c r="AH209" s="254"/>
      <c r="AI209" s="254"/>
      <c r="AJ209" s="254"/>
      <c r="AK209" s="254"/>
      <c r="AL209" s="254"/>
      <c r="AM209" s="254"/>
      <c r="AN209" s="254"/>
      <c r="AO209" s="254"/>
      <c r="AP209" s="254"/>
      <c r="AQ209" s="254"/>
      <c r="AR209" s="254"/>
      <c r="AS209" s="254"/>
      <c r="AT209" s="254"/>
      <c r="AU209" s="254"/>
      <c r="AV209" s="254"/>
      <c r="AW209" s="254"/>
      <c r="AX209" s="254"/>
      <c r="AY209" s="254"/>
      <c r="AZ209" s="254"/>
      <c r="BA209" s="254"/>
      <c r="BB209" s="254"/>
      <c r="BC209" s="254"/>
      <c r="BD209" s="254"/>
      <c r="BE209" s="254"/>
      <c r="BF209" s="254"/>
      <c r="BG209" s="254"/>
      <c r="BH209" s="254"/>
    </row>
    <row r="210" spans="1:60" outlineLevel="1">
      <c r="A210" s="245"/>
      <c r="B210" s="246"/>
      <c r="C210" s="285" t="s">
        <v>403</v>
      </c>
      <c r="D210" s="286"/>
      <c r="E210" s="287">
        <v>0.74250000000000005</v>
      </c>
      <c r="F210" s="251"/>
      <c r="G210" s="251"/>
      <c r="H210" s="251"/>
      <c r="I210" s="251"/>
      <c r="J210" s="251"/>
      <c r="K210" s="251"/>
      <c r="L210" s="251"/>
      <c r="M210" s="251"/>
      <c r="N210" s="252"/>
      <c r="O210" s="252"/>
      <c r="P210" s="252"/>
      <c r="Q210" s="252"/>
      <c r="R210" s="252"/>
      <c r="S210" s="252"/>
      <c r="T210" s="253"/>
      <c r="U210" s="252"/>
      <c r="V210" s="254"/>
      <c r="W210" s="254"/>
      <c r="X210" s="254"/>
      <c r="Y210" s="254"/>
      <c r="Z210" s="254"/>
      <c r="AA210" s="254"/>
      <c r="AB210" s="254"/>
      <c r="AC210" s="254"/>
      <c r="AD210" s="254"/>
      <c r="AE210" s="254" t="s">
        <v>164</v>
      </c>
      <c r="AF210" s="254">
        <v>0</v>
      </c>
      <c r="AG210" s="254"/>
      <c r="AH210" s="254"/>
      <c r="AI210" s="254"/>
      <c r="AJ210" s="254"/>
      <c r="AK210" s="254"/>
      <c r="AL210" s="254"/>
      <c r="AM210" s="254"/>
      <c r="AN210" s="254"/>
      <c r="AO210" s="254"/>
      <c r="AP210" s="254"/>
      <c r="AQ210" s="254"/>
      <c r="AR210" s="254"/>
      <c r="AS210" s="254"/>
      <c r="AT210" s="254"/>
      <c r="AU210" s="254"/>
      <c r="AV210" s="254"/>
      <c r="AW210" s="254"/>
      <c r="AX210" s="254"/>
      <c r="AY210" s="254"/>
      <c r="AZ210" s="254"/>
      <c r="BA210" s="254"/>
      <c r="BB210" s="254"/>
      <c r="BC210" s="254"/>
      <c r="BD210" s="254"/>
      <c r="BE210" s="254"/>
      <c r="BF210" s="254"/>
      <c r="BG210" s="254"/>
      <c r="BH210" s="254"/>
    </row>
    <row r="211" spans="1:60" ht="22.5" outlineLevel="1">
      <c r="A211" s="245">
        <v>76</v>
      </c>
      <c r="B211" s="246" t="s">
        <v>404</v>
      </c>
      <c r="C211" s="247" t="s">
        <v>405</v>
      </c>
      <c r="D211" s="252" t="s">
        <v>162</v>
      </c>
      <c r="E211" s="249">
        <v>3.2174999999999998</v>
      </c>
      <c r="F211" s="250"/>
      <c r="G211" s="251">
        <f>ROUND(E211*F211,2)</f>
        <v>0</v>
      </c>
      <c r="H211" s="250"/>
      <c r="I211" s="251">
        <f>ROUND(E211*H211,2)</f>
        <v>0</v>
      </c>
      <c r="J211" s="250"/>
      <c r="K211" s="251">
        <f>ROUND(E211*J211,2)</f>
        <v>0</v>
      </c>
      <c r="L211" s="251">
        <v>21</v>
      </c>
      <c r="M211" s="251">
        <f>G211*(1+L211/100)</f>
        <v>0</v>
      </c>
      <c r="N211" s="252">
        <v>1.7</v>
      </c>
      <c r="O211" s="252">
        <f>ROUND(E211*N211,5)</f>
        <v>5.4697500000000003</v>
      </c>
      <c r="P211" s="252">
        <v>0</v>
      </c>
      <c r="Q211" s="252">
        <f>ROUND(E211*P211,5)</f>
        <v>0</v>
      </c>
      <c r="R211" s="252"/>
      <c r="S211" s="252"/>
      <c r="T211" s="253">
        <v>1.587</v>
      </c>
      <c r="U211" s="252">
        <f>ROUND(E211*T211,2)</f>
        <v>5.1100000000000003</v>
      </c>
      <c r="V211" s="254"/>
      <c r="W211" s="254"/>
      <c r="X211" s="254"/>
      <c r="Y211" s="254"/>
      <c r="Z211" s="254"/>
      <c r="AA211" s="254"/>
      <c r="AB211" s="254"/>
      <c r="AC211" s="254"/>
      <c r="AD211" s="254"/>
      <c r="AE211" s="254" t="s">
        <v>110</v>
      </c>
      <c r="AF211" s="254"/>
      <c r="AG211" s="254"/>
      <c r="AH211" s="254"/>
      <c r="AI211" s="254"/>
      <c r="AJ211" s="254"/>
      <c r="AK211" s="254"/>
      <c r="AL211" s="254"/>
      <c r="AM211" s="254"/>
      <c r="AN211" s="254"/>
      <c r="AO211" s="254"/>
      <c r="AP211" s="254"/>
      <c r="AQ211" s="254"/>
      <c r="AR211" s="254"/>
      <c r="AS211" s="254"/>
      <c r="AT211" s="254"/>
      <c r="AU211" s="254"/>
      <c r="AV211" s="254"/>
      <c r="AW211" s="254"/>
      <c r="AX211" s="254"/>
      <c r="AY211" s="254"/>
      <c r="AZ211" s="254"/>
      <c r="BA211" s="254"/>
      <c r="BB211" s="254"/>
      <c r="BC211" s="254"/>
      <c r="BD211" s="254"/>
      <c r="BE211" s="254"/>
      <c r="BF211" s="254"/>
      <c r="BG211" s="254"/>
      <c r="BH211" s="254"/>
    </row>
    <row r="212" spans="1:60" outlineLevel="1">
      <c r="A212" s="245"/>
      <c r="B212" s="246"/>
      <c r="C212" s="285" t="s">
        <v>406</v>
      </c>
      <c r="D212" s="286"/>
      <c r="E212" s="287">
        <v>3.2174999999999998</v>
      </c>
      <c r="F212" s="251"/>
      <c r="G212" s="251"/>
      <c r="H212" s="251"/>
      <c r="I212" s="251"/>
      <c r="J212" s="251"/>
      <c r="K212" s="251"/>
      <c r="L212" s="251"/>
      <c r="M212" s="251"/>
      <c r="N212" s="252"/>
      <c r="O212" s="252"/>
      <c r="P212" s="252"/>
      <c r="Q212" s="252"/>
      <c r="R212" s="252"/>
      <c r="S212" s="252"/>
      <c r="T212" s="253"/>
      <c r="U212" s="252"/>
      <c r="V212" s="254"/>
      <c r="W212" s="254"/>
      <c r="X212" s="254"/>
      <c r="Y212" s="254"/>
      <c r="Z212" s="254"/>
      <c r="AA212" s="254"/>
      <c r="AB212" s="254"/>
      <c r="AC212" s="254"/>
      <c r="AD212" s="254"/>
      <c r="AE212" s="254" t="s">
        <v>164</v>
      </c>
      <c r="AF212" s="254">
        <v>0</v>
      </c>
      <c r="AG212" s="254"/>
      <c r="AH212" s="254"/>
      <c r="AI212" s="254"/>
      <c r="AJ212" s="254"/>
      <c r="AK212" s="254"/>
      <c r="AL212" s="254"/>
      <c r="AM212" s="254"/>
      <c r="AN212" s="254"/>
      <c r="AO212" s="254"/>
      <c r="AP212" s="254"/>
      <c r="AQ212" s="254"/>
      <c r="AR212" s="254"/>
      <c r="AS212" s="254"/>
      <c r="AT212" s="254"/>
      <c r="AU212" s="254"/>
      <c r="AV212" s="254"/>
      <c r="AW212" s="254"/>
      <c r="AX212" s="254"/>
      <c r="AY212" s="254"/>
      <c r="AZ212" s="254"/>
      <c r="BA212" s="254"/>
      <c r="BB212" s="254"/>
      <c r="BC212" s="254"/>
      <c r="BD212" s="254"/>
      <c r="BE212" s="254"/>
      <c r="BF212" s="254"/>
      <c r="BG212" s="254"/>
      <c r="BH212" s="254"/>
    </row>
    <row r="213" spans="1:60" ht="22.5" outlineLevel="1">
      <c r="A213" s="245">
        <v>77</v>
      </c>
      <c r="B213" s="246" t="s">
        <v>407</v>
      </c>
      <c r="C213" s="247" t="s">
        <v>408</v>
      </c>
      <c r="D213" s="252" t="s">
        <v>271</v>
      </c>
      <c r="E213" s="249">
        <v>1</v>
      </c>
      <c r="F213" s="250"/>
      <c r="G213" s="251">
        <f>ROUND(E213*F213,2)</f>
        <v>0</v>
      </c>
      <c r="H213" s="250"/>
      <c r="I213" s="251">
        <f>ROUND(E213*H213,2)</f>
        <v>0</v>
      </c>
      <c r="J213" s="250"/>
      <c r="K213" s="251">
        <f>ROUND(E213*J213,2)</f>
        <v>0</v>
      </c>
      <c r="L213" s="251">
        <v>21</v>
      </c>
      <c r="M213" s="251">
        <f>G213*(1+L213/100)</f>
        <v>0</v>
      </c>
      <c r="N213" s="252">
        <v>4.0250000000000001E-2</v>
      </c>
      <c r="O213" s="252">
        <f>ROUND(E213*N213,5)</f>
        <v>4.0250000000000001E-2</v>
      </c>
      <c r="P213" s="252">
        <v>0</v>
      </c>
      <c r="Q213" s="252">
        <f>ROUND(E213*P213,5)</f>
        <v>0</v>
      </c>
      <c r="R213" s="252"/>
      <c r="S213" s="252"/>
      <c r="T213" s="253">
        <v>1.20851</v>
      </c>
      <c r="U213" s="252">
        <f>ROUND(E213*T213,2)</f>
        <v>1.21</v>
      </c>
      <c r="V213" s="254"/>
      <c r="W213" s="254"/>
      <c r="X213" s="254"/>
      <c r="Y213" s="254"/>
      <c r="Z213" s="254"/>
      <c r="AA213" s="254"/>
      <c r="AB213" s="254"/>
      <c r="AC213" s="254"/>
      <c r="AD213" s="254"/>
      <c r="AE213" s="254" t="s">
        <v>110</v>
      </c>
      <c r="AF213" s="254"/>
      <c r="AG213" s="254"/>
      <c r="AH213" s="254"/>
      <c r="AI213" s="254"/>
      <c r="AJ213" s="254"/>
      <c r="AK213" s="254"/>
      <c r="AL213" s="254"/>
      <c r="AM213" s="254"/>
      <c r="AN213" s="254"/>
      <c r="AO213" s="254"/>
      <c r="AP213" s="254"/>
      <c r="AQ213" s="254"/>
      <c r="AR213" s="254"/>
      <c r="AS213" s="254"/>
      <c r="AT213" s="254"/>
      <c r="AU213" s="254"/>
      <c r="AV213" s="254"/>
      <c r="AW213" s="254"/>
      <c r="AX213" s="254"/>
      <c r="AY213" s="254"/>
      <c r="AZ213" s="254"/>
      <c r="BA213" s="254"/>
      <c r="BB213" s="254"/>
      <c r="BC213" s="254"/>
      <c r="BD213" s="254"/>
      <c r="BE213" s="254"/>
      <c r="BF213" s="254"/>
      <c r="BG213" s="254"/>
      <c r="BH213" s="254"/>
    </row>
    <row r="214" spans="1:60" outlineLevel="1">
      <c r="A214" s="245"/>
      <c r="B214" s="246"/>
      <c r="C214" s="285" t="s">
        <v>128</v>
      </c>
      <c r="D214" s="286"/>
      <c r="E214" s="287">
        <v>1</v>
      </c>
      <c r="F214" s="251"/>
      <c r="G214" s="251"/>
      <c r="H214" s="251"/>
      <c r="I214" s="251"/>
      <c r="J214" s="251"/>
      <c r="K214" s="251"/>
      <c r="L214" s="251"/>
      <c r="M214" s="251"/>
      <c r="N214" s="252"/>
      <c r="O214" s="252"/>
      <c r="P214" s="252"/>
      <c r="Q214" s="252"/>
      <c r="R214" s="252"/>
      <c r="S214" s="252"/>
      <c r="T214" s="253"/>
      <c r="U214" s="252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 t="s">
        <v>164</v>
      </c>
      <c r="AF214" s="254">
        <v>0</v>
      </c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  <c r="AQ214" s="254"/>
      <c r="AR214" s="254"/>
      <c r="AS214" s="254"/>
      <c r="AT214" s="254"/>
      <c r="AU214" s="254"/>
      <c r="AV214" s="254"/>
      <c r="AW214" s="254"/>
      <c r="AX214" s="254"/>
      <c r="AY214" s="254"/>
      <c r="AZ214" s="254"/>
      <c r="BA214" s="254"/>
      <c r="BB214" s="254"/>
      <c r="BC214" s="254"/>
      <c r="BD214" s="254"/>
      <c r="BE214" s="254"/>
      <c r="BF214" s="254"/>
      <c r="BG214" s="254"/>
      <c r="BH214" s="254"/>
    </row>
    <row r="215" spans="1:60" outlineLevel="1">
      <c r="A215" s="245">
        <v>78</v>
      </c>
      <c r="B215" s="246" t="s">
        <v>409</v>
      </c>
      <c r="C215" s="247" t="s">
        <v>410</v>
      </c>
      <c r="D215" s="252" t="s">
        <v>271</v>
      </c>
      <c r="E215" s="249">
        <v>1</v>
      </c>
      <c r="F215" s="250"/>
      <c r="G215" s="251">
        <f>ROUND(E215*F215,2)</f>
        <v>0</v>
      </c>
      <c r="H215" s="250"/>
      <c r="I215" s="251">
        <f>ROUND(E215*H215,2)</f>
        <v>0</v>
      </c>
      <c r="J215" s="250"/>
      <c r="K215" s="251">
        <f>ROUND(E215*J215,2)</f>
        <v>0</v>
      </c>
      <c r="L215" s="251">
        <v>21</v>
      </c>
      <c r="M215" s="251">
        <f>G215*(1+L215/100)</f>
        <v>0</v>
      </c>
      <c r="N215" s="252">
        <v>0</v>
      </c>
      <c r="O215" s="252">
        <f>ROUND(E215*N215,5)</f>
        <v>0</v>
      </c>
      <c r="P215" s="252">
        <v>0</v>
      </c>
      <c r="Q215" s="252">
        <f>ROUND(E215*P215,5)</f>
        <v>0</v>
      </c>
      <c r="R215" s="252"/>
      <c r="S215" s="252"/>
      <c r="T215" s="253">
        <v>0</v>
      </c>
      <c r="U215" s="252">
        <f>ROUND(E215*T215,2)</f>
        <v>0</v>
      </c>
      <c r="V215" s="254"/>
      <c r="W215" s="254"/>
      <c r="X215" s="254"/>
      <c r="Y215" s="254"/>
      <c r="Z215" s="254"/>
      <c r="AA215" s="254"/>
      <c r="AB215" s="254"/>
      <c r="AC215" s="254"/>
      <c r="AD215" s="254"/>
      <c r="AE215" s="254" t="s">
        <v>110</v>
      </c>
      <c r="AF215" s="254"/>
      <c r="AG215" s="254"/>
      <c r="AH215" s="254"/>
      <c r="AI215" s="254"/>
      <c r="AJ215" s="254"/>
      <c r="AK215" s="254"/>
      <c r="AL215" s="254"/>
      <c r="AM215" s="254"/>
      <c r="AN215" s="254"/>
      <c r="AO215" s="254"/>
      <c r="AP215" s="254"/>
      <c r="AQ215" s="254"/>
      <c r="AR215" s="254"/>
      <c r="AS215" s="254"/>
      <c r="AT215" s="254"/>
      <c r="AU215" s="254"/>
      <c r="AV215" s="254"/>
      <c r="AW215" s="254"/>
      <c r="AX215" s="254"/>
      <c r="AY215" s="254"/>
      <c r="AZ215" s="254"/>
      <c r="BA215" s="254"/>
      <c r="BB215" s="254"/>
      <c r="BC215" s="254"/>
      <c r="BD215" s="254"/>
      <c r="BE215" s="254"/>
      <c r="BF215" s="254"/>
      <c r="BG215" s="254"/>
      <c r="BH215" s="254"/>
    </row>
    <row r="216" spans="1:60" outlineLevel="1">
      <c r="A216" s="245"/>
      <c r="B216" s="246"/>
      <c r="C216" s="399" t="s">
        <v>411</v>
      </c>
      <c r="D216" s="400"/>
      <c r="E216" s="401"/>
      <c r="F216" s="402"/>
      <c r="G216" s="403"/>
      <c r="H216" s="251"/>
      <c r="I216" s="251"/>
      <c r="J216" s="251"/>
      <c r="K216" s="251"/>
      <c r="L216" s="251"/>
      <c r="M216" s="251"/>
      <c r="N216" s="252"/>
      <c r="O216" s="252"/>
      <c r="P216" s="252"/>
      <c r="Q216" s="252"/>
      <c r="R216" s="252"/>
      <c r="S216" s="252"/>
      <c r="T216" s="253"/>
      <c r="U216" s="252"/>
      <c r="V216" s="254"/>
      <c r="W216" s="254"/>
      <c r="X216" s="254"/>
      <c r="Y216" s="254"/>
      <c r="Z216" s="254"/>
      <c r="AA216" s="254"/>
      <c r="AB216" s="254"/>
      <c r="AC216" s="254"/>
      <c r="AD216" s="254"/>
      <c r="AE216" s="254" t="s">
        <v>217</v>
      </c>
      <c r="AF216" s="254"/>
      <c r="AG216" s="254"/>
      <c r="AH216" s="254"/>
      <c r="AI216" s="254"/>
      <c r="AJ216" s="254"/>
      <c r="AK216" s="254"/>
      <c r="AL216" s="254"/>
      <c r="AM216" s="254"/>
      <c r="AN216" s="254"/>
      <c r="AO216" s="254"/>
      <c r="AP216" s="254"/>
      <c r="AQ216" s="254"/>
      <c r="AR216" s="254"/>
      <c r="AS216" s="254"/>
      <c r="AT216" s="254"/>
      <c r="AU216" s="254"/>
      <c r="AV216" s="254"/>
      <c r="AW216" s="254"/>
      <c r="AX216" s="254"/>
      <c r="AY216" s="254"/>
      <c r="AZ216" s="254"/>
      <c r="BA216" s="288" t="str">
        <f>C216</f>
        <v>Vyfrézováním otvoru a osazením šachtové průchodky.</v>
      </c>
      <c r="BB216" s="254"/>
      <c r="BC216" s="254"/>
      <c r="BD216" s="254"/>
      <c r="BE216" s="254"/>
      <c r="BF216" s="254"/>
      <c r="BG216" s="254"/>
      <c r="BH216" s="254"/>
    </row>
    <row r="217" spans="1:60" outlineLevel="1">
      <c r="A217" s="245"/>
      <c r="B217" s="246"/>
      <c r="C217" s="285" t="s">
        <v>128</v>
      </c>
      <c r="D217" s="286"/>
      <c r="E217" s="287">
        <v>1</v>
      </c>
      <c r="F217" s="251"/>
      <c r="G217" s="251"/>
      <c r="H217" s="251"/>
      <c r="I217" s="251"/>
      <c r="J217" s="251"/>
      <c r="K217" s="251"/>
      <c r="L217" s="251"/>
      <c r="M217" s="251"/>
      <c r="N217" s="252"/>
      <c r="O217" s="252"/>
      <c r="P217" s="252"/>
      <c r="Q217" s="252"/>
      <c r="R217" s="252"/>
      <c r="S217" s="252"/>
      <c r="T217" s="253"/>
      <c r="U217" s="252"/>
      <c r="V217" s="254"/>
      <c r="W217" s="254"/>
      <c r="X217" s="254"/>
      <c r="Y217" s="254"/>
      <c r="Z217" s="254"/>
      <c r="AA217" s="254"/>
      <c r="AB217" s="254"/>
      <c r="AC217" s="254"/>
      <c r="AD217" s="254"/>
      <c r="AE217" s="254" t="s">
        <v>164</v>
      </c>
      <c r="AF217" s="254">
        <v>0</v>
      </c>
      <c r="AG217" s="254"/>
      <c r="AH217" s="254"/>
      <c r="AI217" s="254"/>
      <c r="AJ217" s="254"/>
      <c r="AK217" s="254"/>
      <c r="AL217" s="254"/>
      <c r="AM217" s="254"/>
      <c r="AN217" s="254"/>
      <c r="AO217" s="254"/>
      <c r="AP217" s="254"/>
      <c r="AQ217" s="254"/>
      <c r="AR217" s="254"/>
      <c r="AS217" s="254"/>
      <c r="AT217" s="254"/>
      <c r="AU217" s="254"/>
      <c r="AV217" s="254"/>
      <c r="AW217" s="254"/>
      <c r="AX217" s="254"/>
      <c r="AY217" s="254"/>
      <c r="AZ217" s="254"/>
      <c r="BA217" s="254"/>
      <c r="BB217" s="254"/>
      <c r="BC217" s="254"/>
      <c r="BD217" s="254"/>
      <c r="BE217" s="254"/>
      <c r="BF217" s="254"/>
      <c r="BG217" s="254"/>
      <c r="BH217" s="254"/>
    </row>
    <row r="218" spans="1:60">
      <c r="A218" s="255" t="s">
        <v>105</v>
      </c>
      <c r="B218" s="256" t="s">
        <v>148</v>
      </c>
      <c r="C218" s="257" t="s">
        <v>149</v>
      </c>
      <c r="D218" s="261"/>
      <c r="E218" s="259"/>
      <c r="F218" s="260"/>
      <c r="G218" s="260">
        <f>SUMIF(AE219:AE243,"&lt;&gt;NOR",G219:G243)</f>
        <v>0</v>
      </c>
      <c r="H218" s="260"/>
      <c r="I218" s="260">
        <f>SUM(I219:I243)</f>
        <v>0</v>
      </c>
      <c r="J218" s="260"/>
      <c r="K218" s="260">
        <f>SUM(K219:K243)</f>
        <v>0</v>
      </c>
      <c r="L218" s="260"/>
      <c r="M218" s="260">
        <f>SUM(M219:M243)</f>
        <v>0</v>
      </c>
      <c r="N218" s="261"/>
      <c r="O218" s="261">
        <f>SUM(O219:O243)</f>
        <v>49.841189999999997</v>
      </c>
      <c r="P218" s="261"/>
      <c r="Q218" s="261">
        <f>SUM(Q219:Q243)</f>
        <v>0</v>
      </c>
      <c r="R218" s="261"/>
      <c r="S218" s="261"/>
      <c r="T218" s="262"/>
      <c r="U218" s="261">
        <f>SUM(U219:U243)</f>
        <v>73.27</v>
      </c>
      <c r="AE218" s="96" t="s">
        <v>106</v>
      </c>
    </row>
    <row r="219" spans="1:60" outlineLevel="1">
      <c r="A219" s="245">
        <v>79</v>
      </c>
      <c r="B219" s="246" t="s">
        <v>412</v>
      </c>
      <c r="C219" s="247" t="s">
        <v>413</v>
      </c>
      <c r="D219" s="252" t="s">
        <v>228</v>
      </c>
      <c r="E219" s="249">
        <v>233</v>
      </c>
      <c r="F219" s="250"/>
      <c r="G219" s="251">
        <f>ROUND(E219*F219,2)</f>
        <v>0</v>
      </c>
      <c r="H219" s="250"/>
      <c r="I219" s="251">
        <f>ROUND(E219*H219,2)</f>
        <v>0</v>
      </c>
      <c r="J219" s="250"/>
      <c r="K219" s="251">
        <f>ROUND(E219*J219,2)</f>
        <v>0</v>
      </c>
      <c r="L219" s="251">
        <v>21</v>
      </c>
      <c r="M219" s="251">
        <f>G219*(1+L219/100)</f>
        <v>0</v>
      </c>
      <c r="N219" s="252">
        <v>0</v>
      </c>
      <c r="O219" s="252">
        <f>ROUND(E219*N219,5)</f>
        <v>0</v>
      </c>
      <c r="P219" s="252">
        <v>0</v>
      </c>
      <c r="Q219" s="252">
        <f>ROUND(E219*P219,5)</f>
        <v>0</v>
      </c>
      <c r="R219" s="252"/>
      <c r="S219" s="252"/>
      <c r="T219" s="253">
        <v>0.05</v>
      </c>
      <c r="U219" s="252">
        <f>ROUND(E219*T219,2)</f>
        <v>11.65</v>
      </c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 t="s">
        <v>110</v>
      </c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  <c r="AQ219" s="254"/>
      <c r="AR219" s="254"/>
      <c r="AS219" s="254"/>
      <c r="AT219" s="254"/>
      <c r="AU219" s="254"/>
      <c r="AV219" s="254"/>
      <c r="AW219" s="254"/>
      <c r="AX219" s="254"/>
      <c r="AY219" s="254"/>
      <c r="AZ219" s="254"/>
      <c r="BA219" s="254"/>
      <c r="BB219" s="254"/>
      <c r="BC219" s="254"/>
      <c r="BD219" s="254"/>
      <c r="BE219" s="254"/>
      <c r="BF219" s="254"/>
      <c r="BG219" s="254"/>
      <c r="BH219" s="254"/>
    </row>
    <row r="220" spans="1:60" outlineLevel="1">
      <c r="A220" s="245"/>
      <c r="B220" s="246"/>
      <c r="C220" s="285" t="s">
        <v>414</v>
      </c>
      <c r="D220" s="286"/>
      <c r="E220" s="287">
        <v>218</v>
      </c>
      <c r="F220" s="251"/>
      <c r="G220" s="251"/>
      <c r="H220" s="251"/>
      <c r="I220" s="251"/>
      <c r="J220" s="251"/>
      <c r="K220" s="251"/>
      <c r="L220" s="251"/>
      <c r="M220" s="251"/>
      <c r="N220" s="252"/>
      <c r="O220" s="252"/>
      <c r="P220" s="252"/>
      <c r="Q220" s="252"/>
      <c r="R220" s="252"/>
      <c r="S220" s="252"/>
      <c r="T220" s="253"/>
      <c r="U220" s="252"/>
      <c r="V220" s="254"/>
      <c r="W220" s="254"/>
      <c r="X220" s="254"/>
      <c r="Y220" s="254"/>
      <c r="Z220" s="254"/>
      <c r="AA220" s="254"/>
      <c r="AB220" s="254"/>
      <c r="AC220" s="254"/>
      <c r="AD220" s="254"/>
      <c r="AE220" s="254" t="s">
        <v>164</v>
      </c>
      <c r="AF220" s="254">
        <v>0</v>
      </c>
      <c r="AG220" s="254"/>
      <c r="AH220" s="254"/>
      <c r="AI220" s="254"/>
      <c r="AJ220" s="254"/>
      <c r="AK220" s="254"/>
      <c r="AL220" s="254"/>
      <c r="AM220" s="254"/>
      <c r="AN220" s="254"/>
      <c r="AO220" s="254"/>
      <c r="AP220" s="254"/>
      <c r="AQ220" s="254"/>
      <c r="AR220" s="254"/>
      <c r="AS220" s="254"/>
      <c r="AT220" s="254"/>
      <c r="AU220" s="254"/>
      <c r="AV220" s="254"/>
      <c r="AW220" s="254"/>
      <c r="AX220" s="254"/>
      <c r="AY220" s="254"/>
      <c r="AZ220" s="254"/>
      <c r="BA220" s="254"/>
      <c r="BB220" s="254"/>
      <c r="BC220" s="254"/>
      <c r="BD220" s="254"/>
      <c r="BE220" s="254"/>
      <c r="BF220" s="254"/>
      <c r="BG220" s="254"/>
      <c r="BH220" s="254"/>
    </row>
    <row r="221" spans="1:60" outlineLevel="1">
      <c r="A221" s="245"/>
      <c r="B221" s="246"/>
      <c r="C221" s="285" t="s">
        <v>415</v>
      </c>
      <c r="D221" s="286"/>
      <c r="E221" s="287">
        <v>15</v>
      </c>
      <c r="F221" s="251"/>
      <c r="G221" s="251"/>
      <c r="H221" s="251"/>
      <c r="I221" s="251"/>
      <c r="J221" s="251"/>
      <c r="K221" s="251"/>
      <c r="L221" s="251"/>
      <c r="M221" s="251"/>
      <c r="N221" s="252"/>
      <c r="O221" s="252"/>
      <c r="P221" s="252"/>
      <c r="Q221" s="252"/>
      <c r="R221" s="252"/>
      <c r="S221" s="252"/>
      <c r="T221" s="253"/>
      <c r="U221" s="252"/>
      <c r="V221" s="254"/>
      <c r="W221" s="254"/>
      <c r="X221" s="254"/>
      <c r="Y221" s="254"/>
      <c r="Z221" s="254"/>
      <c r="AA221" s="254"/>
      <c r="AB221" s="254"/>
      <c r="AC221" s="254"/>
      <c r="AD221" s="254"/>
      <c r="AE221" s="254" t="s">
        <v>164</v>
      </c>
      <c r="AF221" s="254">
        <v>0</v>
      </c>
      <c r="AG221" s="254"/>
      <c r="AH221" s="254"/>
      <c r="AI221" s="254"/>
      <c r="AJ221" s="254"/>
      <c r="AK221" s="254"/>
      <c r="AL221" s="254"/>
      <c r="AM221" s="254"/>
      <c r="AN221" s="254"/>
      <c r="AO221" s="254"/>
      <c r="AP221" s="254"/>
      <c r="AQ221" s="254"/>
      <c r="AR221" s="254"/>
      <c r="AS221" s="254"/>
      <c r="AT221" s="254"/>
      <c r="AU221" s="254"/>
      <c r="AV221" s="254"/>
      <c r="AW221" s="254"/>
      <c r="AX221" s="254"/>
      <c r="AY221" s="254"/>
      <c r="AZ221" s="254"/>
      <c r="BA221" s="254"/>
      <c r="BB221" s="254"/>
      <c r="BC221" s="254"/>
      <c r="BD221" s="254"/>
      <c r="BE221" s="254"/>
      <c r="BF221" s="254"/>
      <c r="BG221" s="254"/>
      <c r="BH221" s="254"/>
    </row>
    <row r="222" spans="1:60" outlineLevel="1">
      <c r="A222" s="245">
        <v>80</v>
      </c>
      <c r="B222" s="246" t="s">
        <v>416</v>
      </c>
      <c r="C222" s="247" t="s">
        <v>417</v>
      </c>
      <c r="D222" s="252" t="s">
        <v>228</v>
      </c>
      <c r="E222" s="249">
        <v>222.36</v>
      </c>
      <c r="F222" s="250"/>
      <c r="G222" s="251">
        <f>ROUND(E222*F222,2)</f>
        <v>0</v>
      </c>
      <c r="H222" s="250"/>
      <c r="I222" s="251">
        <f>ROUND(E222*H222,2)</f>
        <v>0</v>
      </c>
      <c r="J222" s="250"/>
      <c r="K222" s="251">
        <f>ROUND(E222*J222,2)</f>
        <v>0</v>
      </c>
      <c r="L222" s="251">
        <v>21</v>
      </c>
      <c r="M222" s="251">
        <f>G222*(1+L222/100)</f>
        <v>0</v>
      </c>
      <c r="N222" s="252">
        <v>4.8000000000000001E-4</v>
      </c>
      <c r="O222" s="252">
        <f>ROUND(E222*N222,5)</f>
        <v>0.10673000000000001</v>
      </c>
      <c r="P222" s="252">
        <v>0</v>
      </c>
      <c r="Q222" s="252">
        <f>ROUND(E222*P222,5)</f>
        <v>0</v>
      </c>
      <c r="R222" s="252"/>
      <c r="S222" s="252"/>
      <c r="T222" s="253">
        <v>0</v>
      </c>
      <c r="U222" s="252">
        <f>ROUND(E222*T222,2)</f>
        <v>0</v>
      </c>
      <c r="V222" s="254"/>
      <c r="W222" s="254"/>
      <c r="X222" s="254"/>
      <c r="Y222" s="254"/>
      <c r="Z222" s="254"/>
      <c r="AA222" s="254"/>
      <c r="AB222" s="254"/>
      <c r="AC222" s="254"/>
      <c r="AD222" s="254"/>
      <c r="AE222" s="254" t="s">
        <v>258</v>
      </c>
      <c r="AF222" s="254"/>
      <c r="AG222" s="254"/>
      <c r="AH222" s="254"/>
      <c r="AI222" s="254"/>
      <c r="AJ222" s="254"/>
      <c r="AK222" s="254"/>
      <c r="AL222" s="254"/>
      <c r="AM222" s="254"/>
      <c r="AN222" s="254"/>
      <c r="AO222" s="254"/>
      <c r="AP222" s="254"/>
      <c r="AQ222" s="254"/>
      <c r="AR222" s="254"/>
      <c r="AS222" s="254"/>
      <c r="AT222" s="254"/>
      <c r="AU222" s="254"/>
      <c r="AV222" s="254"/>
      <c r="AW222" s="254"/>
      <c r="AX222" s="254"/>
      <c r="AY222" s="254"/>
      <c r="AZ222" s="254"/>
      <c r="BA222" s="254"/>
      <c r="BB222" s="254"/>
      <c r="BC222" s="254"/>
      <c r="BD222" s="254"/>
      <c r="BE222" s="254"/>
      <c r="BF222" s="254"/>
      <c r="BG222" s="254"/>
      <c r="BH222" s="254"/>
    </row>
    <row r="223" spans="1:60" outlineLevel="1">
      <c r="A223" s="245"/>
      <c r="B223" s="246"/>
      <c r="C223" s="285" t="s">
        <v>418</v>
      </c>
      <c r="D223" s="286"/>
      <c r="E223" s="287">
        <v>222.36</v>
      </c>
      <c r="F223" s="251"/>
      <c r="G223" s="251"/>
      <c r="H223" s="251"/>
      <c r="I223" s="251"/>
      <c r="J223" s="251"/>
      <c r="K223" s="251"/>
      <c r="L223" s="251"/>
      <c r="M223" s="251"/>
      <c r="N223" s="252"/>
      <c r="O223" s="252"/>
      <c r="P223" s="252"/>
      <c r="Q223" s="252"/>
      <c r="R223" s="252"/>
      <c r="S223" s="252"/>
      <c r="T223" s="253"/>
      <c r="U223" s="252"/>
      <c r="V223" s="254"/>
      <c r="W223" s="254"/>
      <c r="X223" s="254"/>
      <c r="Y223" s="254"/>
      <c r="Z223" s="254"/>
      <c r="AA223" s="254"/>
      <c r="AB223" s="254"/>
      <c r="AC223" s="254"/>
      <c r="AD223" s="254"/>
      <c r="AE223" s="254" t="s">
        <v>164</v>
      </c>
      <c r="AF223" s="254">
        <v>0</v>
      </c>
      <c r="AG223" s="254"/>
      <c r="AH223" s="254"/>
      <c r="AI223" s="254"/>
      <c r="AJ223" s="254"/>
      <c r="AK223" s="254"/>
      <c r="AL223" s="254"/>
      <c r="AM223" s="254"/>
      <c r="AN223" s="254"/>
      <c r="AO223" s="254"/>
      <c r="AP223" s="254"/>
      <c r="AQ223" s="254"/>
      <c r="AR223" s="254"/>
      <c r="AS223" s="254"/>
      <c r="AT223" s="254"/>
      <c r="AU223" s="254"/>
      <c r="AV223" s="254"/>
      <c r="AW223" s="254"/>
      <c r="AX223" s="254"/>
      <c r="AY223" s="254"/>
      <c r="AZ223" s="254"/>
      <c r="BA223" s="254"/>
      <c r="BB223" s="254"/>
      <c r="BC223" s="254"/>
      <c r="BD223" s="254"/>
      <c r="BE223" s="254"/>
      <c r="BF223" s="254"/>
      <c r="BG223" s="254"/>
      <c r="BH223" s="254"/>
    </row>
    <row r="224" spans="1:60" outlineLevel="1">
      <c r="A224" s="245">
        <v>81</v>
      </c>
      <c r="B224" s="246" t="s">
        <v>419</v>
      </c>
      <c r="C224" s="247" t="s">
        <v>420</v>
      </c>
      <c r="D224" s="252" t="s">
        <v>228</v>
      </c>
      <c r="E224" s="249">
        <v>15.3</v>
      </c>
      <c r="F224" s="250"/>
      <c r="G224" s="251">
        <f>ROUND(E224*F224,2)</f>
        <v>0</v>
      </c>
      <c r="H224" s="250"/>
      <c r="I224" s="251">
        <f>ROUND(E224*H224,2)</f>
        <v>0</v>
      </c>
      <c r="J224" s="250"/>
      <c r="K224" s="251">
        <f>ROUND(E224*J224,2)</f>
        <v>0</v>
      </c>
      <c r="L224" s="251">
        <v>21</v>
      </c>
      <c r="M224" s="251">
        <f>G224*(1+L224/100)</f>
        <v>0</v>
      </c>
      <c r="N224" s="252">
        <v>8.0000000000000004E-4</v>
      </c>
      <c r="O224" s="252">
        <f>ROUND(E224*N224,5)</f>
        <v>1.2239999999999999E-2</v>
      </c>
      <c r="P224" s="252">
        <v>0</v>
      </c>
      <c r="Q224" s="252">
        <f>ROUND(E224*P224,5)</f>
        <v>0</v>
      </c>
      <c r="R224" s="252"/>
      <c r="S224" s="252"/>
      <c r="T224" s="253">
        <v>0</v>
      </c>
      <c r="U224" s="252">
        <f>ROUND(E224*T224,2)</f>
        <v>0</v>
      </c>
      <c r="V224" s="254"/>
      <c r="W224" s="254"/>
      <c r="X224" s="254"/>
      <c r="Y224" s="254"/>
      <c r="Z224" s="254"/>
      <c r="AA224" s="254"/>
      <c r="AB224" s="254"/>
      <c r="AC224" s="254"/>
      <c r="AD224" s="254"/>
      <c r="AE224" s="254" t="s">
        <v>258</v>
      </c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4"/>
      <c r="AU224" s="254"/>
      <c r="AV224" s="254"/>
      <c r="AW224" s="254"/>
      <c r="AX224" s="254"/>
      <c r="AY224" s="254"/>
      <c r="AZ224" s="254"/>
      <c r="BA224" s="254"/>
      <c r="BB224" s="254"/>
      <c r="BC224" s="254"/>
      <c r="BD224" s="254"/>
      <c r="BE224" s="254"/>
      <c r="BF224" s="254"/>
      <c r="BG224" s="254"/>
      <c r="BH224" s="254"/>
    </row>
    <row r="225" spans="1:60" outlineLevel="1">
      <c r="A225" s="245"/>
      <c r="B225" s="246"/>
      <c r="C225" s="285" t="s">
        <v>421</v>
      </c>
      <c r="D225" s="286"/>
      <c r="E225" s="287">
        <v>15.3</v>
      </c>
      <c r="F225" s="251"/>
      <c r="G225" s="251"/>
      <c r="H225" s="251"/>
      <c r="I225" s="251"/>
      <c r="J225" s="251"/>
      <c r="K225" s="251"/>
      <c r="L225" s="251"/>
      <c r="M225" s="251"/>
      <c r="N225" s="252"/>
      <c r="O225" s="252"/>
      <c r="P225" s="252"/>
      <c r="Q225" s="252"/>
      <c r="R225" s="252"/>
      <c r="S225" s="252"/>
      <c r="T225" s="253"/>
      <c r="U225" s="252"/>
      <c r="V225" s="254"/>
      <c r="W225" s="254"/>
      <c r="X225" s="254"/>
      <c r="Y225" s="254"/>
      <c r="Z225" s="254"/>
      <c r="AA225" s="254"/>
      <c r="AB225" s="254"/>
      <c r="AC225" s="254"/>
      <c r="AD225" s="254"/>
      <c r="AE225" s="254" t="s">
        <v>164</v>
      </c>
      <c r="AF225" s="254">
        <v>0</v>
      </c>
      <c r="AG225" s="254"/>
      <c r="AH225" s="254"/>
      <c r="AI225" s="254"/>
      <c r="AJ225" s="254"/>
      <c r="AK225" s="254"/>
      <c r="AL225" s="254"/>
      <c r="AM225" s="254"/>
      <c r="AN225" s="254"/>
      <c r="AO225" s="254"/>
      <c r="AP225" s="254"/>
      <c r="AQ225" s="254"/>
      <c r="AR225" s="254"/>
      <c r="AS225" s="254"/>
      <c r="AT225" s="254"/>
      <c r="AU225" s="254"/>
      <c r="AV225" s="254"/>
      <c r="AW225" s="254"/>
      <c r="AX225" s="254"/>
      <c r="AY225" s="254"/>
      <c r="AZ225" s="254"/>
      <c r="BA225" s="254"/>
      <c r="BB225" s="254"/>
      <c r="BC225" s="254"/>
      <c r="BD225" s="254"/>
      <c r="BE225" s="254"/>
      <c r="BF225" s="254"/>
      <c r="BG225" s="254"/>
      <c r="BH225" s="254"/>
    </row>
    <row r="226" spans="1:60" outlineLevel="1">
      <c r="A226" s="245">
        <v>82</v>
      </c>
      <c r="B226" s="246" t="s">
        <v>422</v>
      </c>
      <c r="C226" s="247" t="s">
        <v>423</v>
      </c>
      <c r="D226" s="252" t="s">
        <v>162</v>
      </c>
      <c r="E226" s="249">
        <v>18.149999999999999</v>
      </c>
      <c r="F226" s="250"/>
      <c r="G226" s="251">
        <f>ROUND(E226*F226,2)</f>
        <v>0</v>
      </c>
      <c r="H226" s="250"/>
      <c r="I226" s="251">
        <f>ROUND(E226*H226,2)</f>
        <v>0</v>
      </c>
      <c r="J226" s="250"/>
      <c r="K226" s="251">
        <f>ROUND(E226*J226,2)</f>
        <v>0</v>
      </c>
      <c r="L226" s="251">
        <v>21</v>
      </c>
      <c r="M226" s="251">
        <f>G226*(1+L226/100)</f>
        <v>0</v>
      </c>
      <c r="N226" s="252">
        <v>1.665</v>
      </c>
      <c r="O226" s="252">
        <f>ROUND(E226*N226,5)</f>
        <v>30.219750000000001</v>
      </c>
      <c r="P226" s="252">
        <v>0</v>
      </c>
      <c r="Q226" s="252">
        <f>ROUND(E226*P226,5)</f>
        <v>0</v>
      </c>
      <c r="R226" s="252"/>
      <c r="S226" s="252"/>
      <c r="T226" s="253">
        <v>0.92</v>
      </c>
      <c r="U226" s="252">
        <f>ROUND(E226*T226,2)</f>
        <v>16.7</v>
      </c>
      <c r="V226" s="254"/>
      <c r="W226" s="254"/>
      <c r="X226" s="254"/>
      <c r="Y226" s="254"/>
      <c r="Z226" s="254"/>
      <c r="AA226" s="254"/>
      <c r="AB226" s="254"/>
      <c r="AC226" s="254"/>
      <c r="AD226" s="254"/>
      <c r="AE226" s="254" t="s">
        <v>110</v>
      </c>
      <c r="AF226" s="254"/>
      <c r="AG226" s="254"/>
      <c r="AH226" s="254"/>
      <c r="AI226" s="254"/>
      <c r="AJ226" s="254"/>
      <c r="AK226" s="254"/>
      <c r="AL226" s="254"/>
      <c r="AM226" s="254"/>
      <c r="AN226" s="254"/>
      <c r="AO226" s="254"/>
      <c r="AP226" s="254"/>
      <c r="AQ226" s="254"/>
      <c r="AR226" s="254"/>
      <c r="AS226" s="254"/>
      <c r="AT226" s="254"/>
      <c r="AU226" s="254"/>
      <c r="AV226" s="254"/>
      <c r="AW226" s="254"/>
      <c r="AX226" s="254"/>
      <c r="AY226" s="254"/>
      <c r="AZ226" s="254"/>
      <c r="BA226" s="254"/>
      <c r="BB226" s="254"/>
      <c r="BC226" s="254"/>
      <c r="BD226" s="254"/>
      <c r="BE226" s="254"/>
      <c r="BF226" s="254"/>
      <c r="BG226" s="254"/>
      <c r="BH226" s="254"/>
    </row>
    <row r="227" spans="1:60" outlineLevel="1">
      <c r="A227" s="245"/>
      <c r="B227" s="246"/>
      <c r="C227" s="399" t="s">
        <v>424</v>
      </c>
      <c r="D227" s="400"/>
      <c r="E227" s="401"/>
      <c r="F227" s="402"/>
      <c r="G227" s="403"/>
      <c r="H227" s="251"/>
      <c r="I227" s="251"/>
      <c r="J227" s="251"/>
      <c r="K227" s="251"/>
      <c r="L227" s="251"/>
      <c r="M227" s="251"/>
      <c r="N227" s="252"/>
      <c r="O227" s="252"/>
      <c r="P227" s="252"/>
      <c r="Q227" s="252"/>
      <c r="R227" s="252"/>
      <c r="S227" s="252"/>
      <c r="T227" s="253"/>
      <c r="U227" s="252"/>
      <c r="V227" s="254"/>
      <c r="W227" s="254"/>
      <c r="X227" s="254"/>
      <c r="Y227" s="254"/>
      <c r="Z227" s="254"/>
      <c r="AA227" s="254"/>
      <c r="AB227" s="254"/>
      <c r="AC227" s="254"/>
      <c r="AD227" s="254"/>
      <c r="AE227" s="254" t="s">
        <v>217</v>
      </c>
      <c r="AF227" s="254"/>
      <c r="AG227" s="254"/>
      <c r="AH227" s="254"/>
      <c r="AI227" s="254"/>
      <c r="AJ227" s="254"/>
      <c r="AK227" s="254"/>
      <c r="AL227" s="254"/>
      <c r="AM227" s="254"/>
      <c r="AN227" s="254"/>
      <c r="AO227" s="254"/>
      <c r="AP227" s="254"/>
      <c r="AQ227" s="254"/>
      <c r="AR227" s="254"/>
      <c r="AS227" s="254"/>
      <c r="AT227" s="254"/>
      <c r="AU227" s="254"/>
      <c r="AV227" s="254"/>
      <c r="AW227" s="254"/>
      <c r="AX227" s="254"/>
      <c r="AY227" s="254"/>
      <c r="AZ227" s="254"/>
      <c r="BA227" s="288" t="str">
        <f>C227</f>
        <v>Změna frakce na 4-8 mm.</v>
      </c>
      <c r="BB227" s="254"/>
      <c r="BC227" s="254"/>
      <c r="BD227" s="254"/>
      <c r="BE227" s="254"/>
      <c r="BF227" s="254"/>
      <c r="BG227" s="254"/>
      <c r="BH227" s="254"/>
    </row>
    <row r="228" spans="1:60" outlineLevel="1">
      <c r="A228" s="245"/>
      <c r="B228" s="246"/>
      <c r="C228" s="285" t="s">
        <v>425</v>
      </c>
      <c r="D228" s="286"/>
      <c r="E228" s="287">
        <v>16.350000000000001</v>
      </c>
      <c r="F228" s="251"/>
      <c r="G228" s="251"/>
      <c r="H228" s="251"/>
      <c r="I228" s="251"/>
      <c r="J228" s="251"/>
      <c r="K228" s="251"/>
      <c r="L228" s="251"/>
      <c r="M228" s="251"/>
      <c r="N228" s="252"/>
      <c r="O228" s="252"/>
      <c r="P228" s="252"/>
      <c r="Q228" s="252"/>
      <c r="R228" s="252"/>
      <c r="S228" s="252"/>
      <c r="T228" s="253"/>
      <c r="U228" s="252"/>
      <c r="V228" s="254"/>
      <c r="W228" s="254"/>
      <c r="X228" s="254"/>
      <c r="Y228" s="254"/>
      <c r="Z228" s="254"/>
      <c r="AA228" s="254"/>
      <c r="AB228" s="254"/>
      <c r="AC228" s="254"/>
      <c r="AD228" s="254"/>
      <c r="AE228" s="254" t="s">
        <v>164</v>
      </c>
      <c r="AF228" s="254">
        <v>0</v>
      </c>
      <c r="AG228" s="254"/>
      <c r="AH228" s="254"/>
      <c r="AI228" s="254"/>
      <c r="AJ228" s="254"/>
      <c r="AK228" s="254"/>
      <c r="AL228" s="254"/>
      <c r="AM228" s="254"/>
      <c r="AN228" s="254"/>
      <c r="AO228" s="254"/>
      <c r="AP228" s="254"/>
      <c r="AQ228" s="254"/>
      <c r="AR228" s="254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  <c r="BC228" s="254"/>
      <c r="BD228" s="254"/>
      <c r="BE228" s="254"/>
      <c r="BF228" s="254"/>
      <c r="BG228" s="254"/>
      <c r="BH228" s="254"/>
    </row>
    <row r="229" spans="1:60" outlineLevel="1">
      <c r="A229" s="245"/>
      <c r="B229" s="246"/>
      <c r="C229" s="285" t="s">
        <v>426</v>
      </c>
      <c r="D229" s="286"/>
      <c r="E229" s="287">
        <v>1.8</v>
      </c>
      <c r="F229" s="251"/>
      <c r="G229" s="251"/>
      <c r="H229" s="251"/>
      <c r="I229" s="251"/>
      <c r="J229" s="251"/>
      <c r="K229" s="251"/>
      <c r="L229" s="251"/>
      <c r="M229" s="251"/>
      <c r="N229" s="252"/>
      <c r="O229" s="252"/>
      <c r="P229" s="252"/>
      <c r="Q229" s="252"/>
      <c r="R229" s="252"/>
      <c r="S229" s="252"/>
      <c r="T229" s="253"/>
      <c r="U229" s="252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 t="s">
        <v>164</v>
      </c>
      <c r="AF229" s="254">
        <v>0</v>
      </c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54"/>
      <c r="AT229" s="254"/>
      <c r="AU229" s="254"/>
      <c r="AV229" s="254"/>
      <c r="AW229" s="254"/>
      <c r="AX229" s="254"/>
      <c r="AY229" s="254"/>
      <c r="AZ229" s="254"/>
      <c r="BA229" s="254"/>
      <c r="BB229" s="254"/>
      <c r="BC229" s="254"/>
      <c r="BD229" s="254"/>
      <c r="BE229" s="254"/>
      <c r="BF229" s="254"/>
      <c r="BG229" s="254"/>
      <c r="BH229" s="254"/>
    </row>
    <row r="230" spans="1:60" outlineLevel="1">
      <c r="A230" s="245">
        <v>83</v>
      </c>
      <c r="B230" s="246" t="s">
        <v>422</v>
      </c>
      <c r="C230" s="247" t="s">
        <v>423</v>
      </c>
      <c r="D230" s="252" t="s">
        <v>162</v>
      </c>
      <c r="E230" s="249">
        <v>11.61</v>
      </c>
      <c r="F230" s="250"/>
      <c r="G230" s="251">
        <f>ROUND(E230*F230,2)</f>
        <v>0</v>
      </c>
      <c r="H230" s="250"/>
      <c r="I230" s="251">
        <f>ROUND(E230*H230,2)</f>
        <v>0</v>
      </c>
      <c r="J230" s="250"/>
      <c r="K230" s="251">
        <f>ROUND(E230*J230,2)</f>
        <v>0</v>
      </c>
      <c r="L230" s="251">
        <v>21</v>
      </c>
      <c r="M230" s="251">
        <f>G230*(1+L230/100)</f>
        <v>0</v>
      </c>
      <c r="N230" s="252">
        <v>1.665</v>
      </c>
      <c r="O230" s="252">
        <f>ROUND(E230*N230,5)</f>
        <v>19.330649999999999</v>
      </c>
      <c r="P230" s="252">
        <v>0</v>
      </c>
      <c r="Q230" s="252">
        <f>ROUND(E230*P230,5)</f>
        <v>0</v>
      </c>
      <c r="R230" s="252"/>
      <c r="S230" s="252"/>
      <c r="T230" s="253">
        <v>0.92</v>
      </c>
      <c r="U230" s="252">
        <f>ROUND(E230*T230,2)</f>
        <v>10.68</v>
      </c>
      <c r="V230" s="254"/>
      <c r="W230" s="254"/>
      <c r="X230" s="254"/>
      <c r="Y230" s="254"/>
      <c r="Z230" s="254"/>
      <c r="AA230" s="254"/>
      <c r="AB230" s="254"/>
      <c r="AC230" s="254"/>
      <c r="AD230" s="254"/>
      <c r="AE230" s="254" t="s">
        <v>110</v>
      </c>
      <c r="AF230" s="254"/>
      <c r="AG230" s="254"/>
      <c r="AH230" s="254"/>
      <c r="AI230" s="254"/>
      <c r="AJ230" s="254"/>
      <c r="AK230" s="254"/>
      <c r="AL230" s="254"/>
      <c r="AM230" s="254"/>
      <c r="AN230" s="254"/>
      <c r="AO230" s="254"/>
      <c r="AP230" s="254"/>
      <c r="AQ230" s="254"/>
      <c r="AR230" s="254"/>
      <c r="AS230" s="254"/>
      <c r="AT230" s="254"/>
      <c r="AU230" s="254"/>
      <c r="AV230" s="254"/>
      <c r="AW230" s="254"/>
      <c r="AX230" s="254"/>
      <c r="AY230" s="254"/>
      <c r="AZ230" s="254"/>
      <c r="BA230" s="254"/>
      <c r="BB230" s="254"/>
      <c r="BC230" s="254"/>
      <c r="BD230" s="254"/>
      <c r="BE230" s="254"/>
      <c r="BF230" s="254"/>
      <c r="BG230" s="254"/>
      <c r="BH230" s="254"/>
    </row>
    <row r="231" spans="1:60" outlineLevel="1">
      <c r="A231" s="245"/>
      <c r="B231" s="246"/>
      <c r="C231" s="399" t="s">
        <v>427</v>
      </c>
      <c r="D231" s="400"/>
      <c r="E231" s="401"/>
      <c r="F231" s="402"/>
      <c r="G231" s="403"/>
      <c r="H231" s="251"/>
      <c r="I231" s="251"/>
      <c r="J231" s="251"/>
      <c r="K231" s="251"/>
      <c r="L231" s="251"/>
      <c r="M231" s="251"/>
      <c r="N231" s="252"/>
      <c r="O231" s="252"/>
      <c r="P231" s="252"/>
      <c r="Q231" s="252"/>
      <c r="R231" s="252"/>
      <c r="S231" s="252"/>
      <c r="T231" s="253"/>
      <c r="U231" s="252"/>
      <c r="V231" s="254"/>
      <c r="W231" s="254"/>
      <c r="X231" s="254"/>
      <c r="Y231" s="254"/>
      <c r="Z231" s="254"/>
      <c r="AA231" s="254"/>
      <c r="AB231" s="254"/>
      <c r="AC231" s="254"/>
      <c r="AD231" s="254"/>
      <c r="AE231" s="254" t="s">
        <v>217</v>
      </c>
      <c r="AF231" s="254"/>
      <c r="AG231" s="254"/>
      <c r="AH231" s="254"/>
      <c r="AI231" s="254"/>
      <c r="AJ231" s="254"/>
      <c r="AK231" s="254"/>
      <c r="AL231" s="254"/>
      <c r="AM231" s="254"/>
      <c r="AN231" s="254"/>
      <c r="AO231" s="254"/>
      <c r="AP231" s="254"/>
      <c r="AQ231" s="254"/>
      <c r="AR231" s="254"/>
      <c r="AS231" s="254"/>
      <c r="AT231" s="254"/>
      <c r="AU231" s="254"/>
      <c r="AV231" s="254"/>
      <c r="AW231" s="254"/>
      <c r="AX231" s="254"/>
      <c r="AY231" s="254"/>
      <c r="AZ231" s="254"/>
      <c r="BA231" s="288" t="str">
        <f>C231</f>
        <v>Frakce 8-16 mm.</v>
      </c>
      <c r="BB231" s="254"/>
      <c r="BC231" s="254"/>
      <c r="BD231" s="254"/>
      <c r="BE231" s="254"/>
      <c r="BF231" s="254"/>
      <c r="BG231" s="254"/>
      <c r="BH231" s="254"/>
    </row>
    <row r="232" spans="1:60" outlineLevel="1">
      <c r="A232" s="245"/>
      <c r="B232" s="246"/>
      <c r="C232" s="285" t="s">
        <v>428</v>
      </c>
      <c r="D232" s="286"/>
      <c r="E232" s="287">
        <v>9.81</v>
      </c>
      <c r="F232" s="251"/>
      <c r="G232" s="251"/>
      <c r="H232" s="251"/>
      <c r="I232" s="251"/>
      <c r="J232" s="251"/>
      <c r="K232" s="251"/>
      <c r="L232" s="251"/>
      <c r="M232" s="251"/>
      <c r="N232" s="252"/>
      <c r="O232" s="252"/>
      <c r="P232" s="252"/>
      <c r="Q232" s="252"/>
      <c r="R232" s="252"/>
      <c r="S232" s="252"/>
      <c r="T232" s="253"/>
      <c r="U232" s="252"/>
      <c r="V232" s="254"/>
      <c r="W232" s="254"/>
      <c r="X232" s="254"/>
      <c r="Y232" s="254"/>
      <c r="Z232" s="254"/>
      <c r="AA232" s="254"/>
      <c r="AB232" s="254"/>
      <c r="AC232" s="254"/>
      <c r="AD232" s="254"/>
      <c r="AE232" s="254" t="s">
        <v>164</v>
      </c>
      <c r="AF232" s="254">
        <v>0</v>
      </c>
      <c r="AG232" s="254"/>
      <c r="AH232" s="254"/>
      <c r="AI232" s="254"/>
      <c r="AJ232" s="254"/>
      <c r="AK232" s="254"/>
      <c r="AL232" s="254"/>
      <c r="AM232" s="254"/>
      <c r="AN232" s="254"/>
      <c r="AO232" s="254"/>
      <c r="AP232" s="254"/>
      <c r="AQ232" s="254"/>
      <c r="AR232" s="254"/>
      <c r="AS232" s="254"/>
      <c r="AT232" s="254"/>
      <c r="AU232" s="254"/>
      <c r="AV232" s="254"/>
      <c r="AW232" s="254"/>
      <c r="AX232" s="254"/>
      <c r="AY232" s="254"/>
      <c r="AZ232" s="254"/>
      <c r="BA232" s="254"/>
      <c r="BB232" s="254"/>
      <c r="BC232" s="254"/>
      <c r="BD232" s="254"/>
      <c r="BE232" s="254"/>
      <c r="BF232" s="254"/>
      <c r="BG232" s="254"/>
      <c r="BH232" s="254"/>
    </row>
    <row r="233" spans="1:60" outlineLevel="1">
      <c r="A233" s="245"/>
      <c r="B233" s="246"/>
      <c r="C233" s="285" t="s">
        <v>426</v>
      </c>
      <c r="D233" s="286"/>
      <c r="E233" s="287">
        <v>1.8</v>
      </c>
      <c r="F233" s="251"/>
      <c r="G233" s="251"/>
      <c r="H233" s="251"/>
      <c r="I233" s="251"/>
      <c r="J233" s="251"/>
      <c r="K233" s="251"/>
      <c r="L233" s="251"/>
      <c r="M233" s="251"/>
      <c r="N233" s="252"/>
      <c r="O233" s="252"/>
      <c r="P233" s="252"/>
      <c r="Q233" s="252"/>
      <c r="R233" s="252"/>
      <c r="S233" s="252"/>
      <c r="T233" s="253"/>
      <c r="U233" s="252"/>
      <c r="V233" s="254"/>
      <c r="W233" s="254"/>
      <c r="X233" s="254"/>
      <c r="Y233" s="254"/>
      <c r="Z233" s="254"/>
      <c r="AA233" s="254"/>
      <c r="AB233" s="254"/>
      <c r="AC233" s="254"/>
      <c r="AD233" s="254"/>
      <c r="AE233" s="254" t="s">
        <v>164</v>
      </c>
      <c r="AF233" s="254">
        <v>0</v>
      </c>
      <c r="AG233" s="254"/>
      <c r="AH233" s="254"/>
      <c r="AI233" s="254"/>
      <c r="AJ233" s="254"/>
      <c r="AK233" s="254"/>
      <c r="AL233" s="254"/>
      <c r="AM233" s="254"/>
      <c r="AN233" s="254"/>
      <c r="AO233" s="254"/>
      <c r="AP233" s="254"/>
      <c r="AQ233" s="254"/>
      <c r="AR233" s="254"/>
      <c r="AS233" s="254"/>
      <c r="AT233" s="254"/>
      <c r="AU233" s="254"/>
      <c r="AV233" s="254"/>
      <c r="AW233" s="254"/>
      <c r="AX233" s="254"/>
      <c r="AY233" s="254"/>
      <c r="AZ233" s="254"/>
      <c r="BA233" s="254"/>
      <c r="BB233" s="254"/>
      <c r="BC233" s="254"/>
      <c r="BD233" s="254"/>
      <c r="BE233" s="254"/>
      <c r="BF233" s="254"/>
      <c r="BG233" s="254"/>
      <c r="BH233" s="254"/>
    </row>
    <row r="234" spans="1:60" outlineLevel="1">
      <c r="A234" s="245">
        <v>84</v>
      </c>
      <c r="B234" s="246" t="s">
        <v>429</v>
      </c>
      <c r="C234" s="247" t="s">
        <v>430</v>
      </c>
      <c r="D234" s="252" t="s">
        <v>190</v>
      </c>
      <c r="E234" s="249">
        <v>400.6</v>
      </c>
      <c r="F234" s="250"/>
      <c r="G234" s="251">
        <f>ROUND(E234*F234,2)</f>
        <v>0</v>
      </c>
      <c r="H234" s="250"/>
      <c r="I234" s="251">
        <f>ROUND(E234*H234,2)</f>
        <v>0</v>
      </c>
      <c r="J234" s="250"/>
      <c r="K234" s="251">
        <f>ROUND(E234*J234,2)</f>
        <v>0</v>
      </c>
      <c r="L234" s="251">
        <v>21</v>
      </c>
      <c r="M234" s="251">
        <f>G234*(1+L234/100)</f>
        <v>0</v>
      </c>
      <c r="N234" s="252">
        <v>1.8000000000000001E-4</v>
      </c>
      <c r="O234" s="252">
        <f>ROUND(E234*N234,5)</f>
        <v>7.2109999999999994E-2</v>
      </c>
      <c r="P234" s="252">
        <v>0</v>
      </c>
      <c r="Q234" s="252">
        <f>ROUND(E234*P234,5)</f>
        <v>0</v>
      </c>
      <c r="R234" s="252"/>
      <c r="S234" s="252"/>
      <c r="T234" s="253">
        <v>0.08</v>
      </c>
      <c r="U234" s="252">
        <f>ROUND(E234*T234,2)</f>
        <v>32.049999999999997</v>
      </c>
      <c r="V234" s="254"/>
      <c r="W234" s="254"/>
      <c r="X234" s="254"/>
      <c r="Y234" s="254"/>
      <c r="Z234" s="254"/>
      <c r="AA234" s="254"/>
      <c r="AB234" s="254"/>
      <c r="AC234" s="254"/>
      <c r="AD234" s="254"/>
      <c r="AE234" s="254" t="s">
        <v>110</v>
      </c>
      <c r="AF234" s="254"/>
      <c r="AG234" s="254"/>
      <c r="AH234" s="254"/>
      <c r="AI234" s="254"/>
      <c r="AJ234" s="254"/>
      <c r="AK234" s="254"/>
      <c r="AL234" s="254"/>
      <c r="AM234" s="254"/>
      <c r="AN234" s="254"/>
      <c r="AO234" s="254"/>
      <c r="AP234" s="254"/>
      <c r="AQ234" s="254"/>
      <c r="AR234" s="254"/>
      <c r="AS234" s="254"/>
      <c r="AT234" s="254"/>
      <c r="AU234" s="254"/>
      <c r="AV234" s="254"/>
      <c r="AW234" s="254"/>
      <c r="AX234" s="254"/>
      <c r="AY234" s="254"/>
      <c r="AZ234" s="254"/>
      <c r="BA234" s="254"/>
      <c r="BB234" s="254"/>
      <c r="BC234" s="254"/>
      <c r="BD234" s="254"/>
      <c r="BE234" s="254"/>
      <c r="BF234" s="254"/>
      <c r="BG234" s="254"/>
      <c r="BH234" s="254"/>
    </row>
    <row r="235" spans="1:60" outlineLevel="1">
      <c r="A235" s="245"/>
      <c r="B235" s="246"/>
      <c r="C235" s="285" t="s">
        <v>431</v>
      </c>
      <c r="D235" s="286"/>
      <c r="E235" s="287">
        <v>370.6</v>
      </c>
      <c r="F235" s="251"/>
      <c r="G235" s="251"/>
      <c r="H235" s="251"/>
      <c r="I235" s="251"/>
      <c r="J235" s="251"/>
      <c r="K235" s="251"/>
      <c r="L235" s="251"/>
      <c r="M235" s="251"/>
      <c r="N235" s="252"/>
      <c r="O235" s="252"/>
      <c r="P235" s="252"/>
      <c r="Q235" s="252"/>
      <c r="R235" s="252"/>
      <c r="S235" s="252"/>
      <c r="T235" s="253"/>
      <c r="U235" s="252"/>
      <c r="V235" s="254"/>
      <c r="W235" s="254"/>
      <c r="X235" s="254"/>
      <c r="Y235" s="254"/>
      <c r="Z235" s="254"/>
      <c r="AA235" s="254"/>
      <c r="AB235" s="254"/>
      <c r="AC235" s="254"/>
      <c r="AD235" s="254"/>
      <c r="AE235" s="254" t="s">
        <v>164</v>
      </c>
      <c r="AF235" s="254">
        <v>0</v>
      </c>
      <c r="AG235" s="254"/>
      <c r="AH235" s="254"/>
      <c r="AI235" s="254"/>
      <c r="AJ235" s="254"/>
      <c r="AK235" s="254"/>
      <c r="AL235" s="254"/>
      <c r="AM235" s="254"/>
      <c r="AN235" s="254"/>
      <c r="AO235" s="254"/>
      <c r="AP235" s="254"/>
      <c r="AQ235" s="254"/>
      <c r="AR235" s="254"/>
      <c r="AS235" s="254"/>
      <c r="AT235" s="254"/>
      <c r="AU235" s="254"/>
      <c r="AV235" s="254"/>
      <c r="AW235" s="254"/>
      <c r="AX235" s="254"/>
      <c r="AY235" s="254"/>
      <c r="AZ235" s="254"/>
      <c r="BA235" s="254"/>
      <c r="BB235" s="254"/>
      <c r="BC235" s="254"/>
      <c r="BD235" s="254"/>
      <c r="BE235" s="254"/>
      <c r="BF235" s="254"/>
      <c r="BG235" s="254"/>
      <c r="BH235" s="254"/>
    </row>
    <row r="236" spans="1:60" outlineLevel="1">
      <c r="A236" s="245"/>
      <c r="B236" s="246"/>
      <c r="C236" s="285" t="s">
        <v>432</v>
      </c>
      <c r="D236" s="286"/>
      <c r="E236" s="287">
        <v>30</v>
      </c>
      <c r="F236" s="251"/>
      <c r="G236" s="251"/>
      <c r="H236" s="251"/>
      <c r="I236" s="251"/>
      <c r="J236" s="251"/>
      <c r="K236" s="251"/>
      <c r="L236" s="251"/>
      <c r="M236" s="251"/>
      <c r="N236" s="252"/>
      <c r="O236" s="252"/>
      <c r="P236" s="252"/>
      <c r="Q236" s="252"/>
      <c r="R236" s="252"/>
      <c r="S236" s="252"/>
      <c r="T236" s="253"/>
      <c r="U236" s="252"/>
      <c r="V236" s="254"/>
      <c r="W236" s="254"/>
      <c r="X236" s="254"/>
      <c r="Y236" s="254"/>
      <c r="Z236" s="254"/>
      <c r="AA236" s="254"/>
      <c r="AB236" s="254"/>
      <c r="AC236" s="254"/>
      <c r="AD236" s="254"/>
      <c r="AE236" s="254" t="s">
        <v>164</v>
      </c>
      <c r="AF236" s="254">
        <v>0</v>
      </c>
      <c r="AG236" s="254"/>
      <c r="AH236" s="254"/>
      <c r="AI236" s="254"/>
      <c r="AJ236" s="254"/>
      <c r="AK236" s="254"/>
      <c r="AL236" s="254"/>
      <c r="AM236" s="254"/>
      <c r="AN236" s="254"/>
      <c r="AO236" s="254"/>
      <c r="AP236" s="254"/>
      <c r="AQ236" s="254"/>
      <c r="AR236" s="254"/>
      <c r="AS236" s="254"/>
      <c r="AT236" s="254"/>
      <c r="AU236" s="254"/>
      <c r="AV236" s="254"/>
      <c r="AW236" s="254"/>
      <c r="AX236" s="254"/>
      <c r="AY236" s="254"/>
      <c r="AZ236" s="254"/>
      <c r="BA236" s="254"/>
      <c r="BB236" s="254"/>
      <c r="BC236" s="254"/>
      <c r="BD236" s="254"/>
      <c r="BE236" s="254"/>
      <c r="BF236" s="254"/>
      <c r="BG236" s="254"/>
      <c r="BH236" s="254"/>
    </row>
    <row r="237" spans="1:60" outlineLevel="1">
      <c r="A237" s="245">
        <v>85</v>
      </c>
      <c r="B237" s="246" t="s">
        <v>433</v>
      </c>
      <c r="C237" s="247" t="s">
        <v>434</v>
      </c>
      <c r="D237" s="252" t="s">
        <v>190</v>
      </c>
      <c r="E237" s="249">
        <v>460.69</v>
      </c>
      <c r="F237" s="250"/>
      <c r="G237" s="251">
        <f>ROUND(E237*F237,2)</f>
        <v>0</v>
      </c>
      <c r="H237" s="250"/>
      <c r="I237" s="251">
        <f>ROUND(E237*H237,2)</f>
        <v>0</v>
      </c>
      <c r="J237" s="250"/>
      <c r="K237" s="251">
        <f>ROUND(E237*J237,2)</f>
        <v>0</v>
      </c>
      <c r="L237" s="251">
        <v>21</v>
      </c>
      <c r="M237" s="251">
        <f>G237*(1+L237/100)</f>
        <v>0</v>
      </c>
      <c r="N237" s="252">
        <v>2.0000000000000001E-4</v>
      </c>
      <c r="O237" s="252">
        <f>ROUND(E237*N237,5)</f>
        <v>9.214E-2</v>
      </c>
      <c r="P237" s="252">
        <v>0</v>
      </c>
      <c r="Q237" s="252">
        <f>ROUND(E237*P237,5)</f>
        <v>0</v>
      </c>
      <c r="R237" s="252"/>
      <c r="S237" s="252"/>
      <c r="T237" s="253">
        <v>0</v>
      </c>
      <c r="U237" s="252">
        <f>ROUND(E237*T237,2)</f>
        <v>0</v>
      </c>
      <c r="V237" s="254"/>
      <c r="W237" s="254"/>
      <c r="X237" s="254"/>
      <c r="Y237" s="254"/>
      <c r="Z237" s="254"/>
      <c r="AA237" s="254"/>
      <c r="AB237" s="254"/>
      <c r="AC237" s="254"/>
      <c r="AD237" s="254"/>
      <c r="AE237" s="254" t="s">
        <v>258</v>
      </c>
      <c r="AF237" s="254"/>
      <c r="AG237" s="254"/>
      <c r="AH237" s="254"/>
      <c r="AI237" s="254"/>
      <c r="AJ237" s="254"/>
      <c r="AK237" s="254"/>
      <c r="AL237" s="254"/>
      <c r="AM237" s="254"/>
      <c r="AN237" s="254"/>
      <c r="AO237" s="254"/>
      <c r="AP237" s="254"/>
      <c r="AQ237" s="254"/>
      <c r="AR237" s="254"/>
      <c r="AS237" s="254"/>
      <c r="AT237" s="254"/>
      <c r="AU237" s="254"/>
      <c r="AV237" s="254"/>
      <c r="AW237" s="254"/>
      <c r="AX237" s="254"/>
      <c r="AY237" s="254"/>
      <c r="AZ237" s="254"/>
      <c r="BA237" s="254"/>
      <c r="BB237" s="254"/>
      <c r="BC237" s="254"/>
      <c r="BD237" s="254"/>
      <c r="BE237" s="254"/>
      <c r="BF237" s="254"/>
      <c r="BG237" s="254"/>
      <c r="BH237" s="254"/>
    </row>
    <row r="238" spans="1:60" outlineLevel="1">
      <c r="A238" s="245"/>
      <c r="B238" s="246"/>
      <c r="C238" s="285" t="s">
        <v>435</v>
      </c>
      <c r="D238" s="286"/>
      <c r="E238" s="287">
        <v>426.19</v>
      </c>
      <c r="F238" s="251"/>
      <c r="G238" s="251"/>
      <c r="H238" s="251"/>
      <c r="I238" s="251"/>
      <c r="J238" s="251"/>
      <c r="K238" s="251"/>
      <c r="L238" s="251"/>
      <c r="M238" s="251"/>
      <c r="N238" s="252"/>
      <c r="O238" s="252"/>
      <c r="P238" s="252"/>
      <c r="Q238" s="252"/>
      <c r="R238" s="252"/>
      <c r="S238" s="252"/>
      <c r="T238" s="253"/>
      <c r="U238" s="252"/>
      <c r="V238" s="254"/>
      <c r="W238" s="254"/>
      <c r="X238" s="254"/>
      <c r="Y238" s="254"/>
      <c r="Z238" s="254"/>
      <c r="AA238" s="254"/>
      <c r="AB238" s="254"/>
      <c r="AC238" s="254"/>
      <c r="AD238" s="254"/>
      <c r="AE238" s="254" t="s">
        <v>164</v>
      </c>
      <c r="AF238" s="254">
        <v>0</v>
      </c>
      <c r="AG238" s="254"/>
      <c r="AH238" s="254"/>
      <c r="AI238" s="254"/>
      <c r="AJ238" s="254"/>
      <c r="AK238" s="254"/>
      <c r="AL238" s="254"/>
      <c r="AM238" s="254"/>
      <c r="AN238" s="254"/>
      <c r="AO238" s="254"/>
      <c r="AP238" s="254"/>
      <c r="AQ238" s="254"/>
      <c r="AR238" s="254"/>
      <c r="AS238" s="254"/>
      <c r="AT238" s="254"/>
      <c r="AU238" s="254"/>
      <c r="AV238" s="254"/>
      <c r="AW238" s="254"/>
      <c r="AX238" s="254"/>
      <c r="AY238" s="254"/>
      <c r="AZ238" s="254"/>
      <c r="BA238" s="254"/>
      <c r="BB238" s="254"/>
      <c r="BC238" s="254"/>
      <c r="BD238" s="254"/>
      <c r="BE238" s="254"/>
      <c r="BF238" s="254"/>
      <c r="BG238" s="254"/>
      <c r="BH238" s="254"/>
    </row>
    <row r="239" spans="1:60" outlineLevel="1">
      <c r="A239" s="245"/>
      <c r="B239" s="246"/>
      <c r="C239" s="285" t="s">
        <v>436</v>
      </c>
      <c r="D239" s="286"/>
      <c r="E239" s="287">
        <v>34.5</v>
      </c>
      <c r="F239" s="251"/>
      <c r="G239" s="251"/>
      <c r="H239" s="251"/>
      <c r="I239" s="251"/>
      <c r="J239" s="251"/>
      <c r="K239" s="251"/>
      <c r="L239" s="251"/>
      <c r="M239" s="251"/>
      <c r="N239" s="252"/>
      <c r="O239" s="252"/>
      <c r="P239" s="252"/>
      <c r="Q239" s="252"/>
      <c r="R239" s="252"/>
      <c r="S239" s="252"/>
      <c r="T239" s="253"/>
      <c r="U239" s="252"/>
      <c r="V239" s="254"/>
      <c r="W239" s="254"/>
      <c r="X239" s="254"/>
      <c r="Y239" s="254"/>
      <c r="Z239" s="254"/>
      <c r="AA239" s="254"/>
      <c r="AB239" s="254"/>
      <c r="AC239" s="254"/>
      <c r="AD239" s="254"/>
      <c r="AE239" s="254" t="s">
        <v>164</v>
      </c>
      <c r="AF239" s="254">
        <v>0</v>
      </c>
      <c r="AG239" s="254"/>
      <c r="AH239" s="254"/>
      <c r="AI239" s="254"/>
      <c r="AJ239" s="254"/>
      <c r="AK239" s="254"/>
      <c r="AL239" s="254"/>
      <c r="AM239" s="254"/>
      <c r="AN239" s="254"/>
      <c r="AO239" s="254"/>
      <c r="AP239" s="254"/>
      <c r="AQ239" s="254"/>
      <c r="AR239" s="254"/>
      <c r="AS239" s="254"/>
      <c r="AT239" s="254"/>
      <c r="AU239" s="254"/>
      <c r="AV239" s="254"/>
      <c r="AW239" s="254"/>
      <c r="AX239" s="254"/>
      <c r="AY239" s="254"/>
      <c r="AZ239" s="254"/>
      <c r="BA239" s="254"/>
      <c r="BB239" s="254"/>
      <c r="BC239" s="254"/>
      <c r="BD239" s="254"/>
      <c r="BE239" s="254"/>
      <c r="BF239" s="254"/>
      <c r="BG239" s="254"/>
      <c r="BH239" s="254"/>
    </row>
    <row r="240" spans="1:60" ht="22.5" outlineLevel="1">
      <c r="A240" s="245">
        <v>86</v>
      </c>
      <c r="B240" s="246" t="s">
        <v>437</v>
      </c>
      <c r="C240" s="247" t="s">
        <v>438</v>
      </c>
      <c r="D240" s="252" t="s">
        <v>271</v>
      </c>
      <c r="E240" s="249">
        <v>5</v>
      </c>
      <c r="F240" s="250"/>
      <c r="G240" s="251">
        <f>ROUND(E240*F240,2)</f>
        <v>0</v>
      </c>
      <c r="H240" s="250"/>
      <c r="I240" s="251">
        <f>ROUND(E240*H240,2)</f>
        <v>0</v>
      </c>
      <c r="J240" s="250"/>
      <c r="K240" s="251">
        <f>ROUND(E240*J240,2)</f>
        <v>0</v>
      </c>
      <c r="L240" s="251">
        <v>21</v>
      </c>
      <c r="M240" s="251">
        <f>G240*(1+L240/100)</f>
        <v>0</v>
      </c>
      <c r="N240" s="252">
        <v>1.2800000000000001E-3</v>
      </c>
      <c r="O240" s="252">
        <f>ROUND(E240*N240,5)</f>
        <v>6.4000000000000003E-3</v>
      </c>
      <c r="P240" s="252">
        <v>0</v>
      </c>
      <c r="Q240" s="252">
        <f>ROUND(E240*P240,5)</f>
        <v>0</v>
      </c>
      <c r="R240" s="252"/>
      <c r="S240" s="252"/>
      <c r="T240" s="253">
        <v>0.33</v>
      </c>
      <c r="U240" s="252">
        <f>ROUND(E240*T240,2)</f>
        <v>1.65</v>
      </c>
      <c r="V240" s="254"/>
      <c r="W240" s="254"/>
      <c r="X240" s="254"/>
      <c r="Y240" s="254"/>
      <c r="Z240" s="254"/>
      <c r="AA240" s="254"/>
      <c r="AB240" s="254"/>
      <c r="AC240" s="254"/>
      <c r="AD240" s="254"/>
      <c r="AE240" s="254" t="s">
        <v>110</v>
      </c>
      <c r="AF240" s="254"/>
      <c r="AG240" s="254"/>
      <c r="AH240" s="254"/>
      <c r="AI240" s="254"/>
      <c r="AJ240" s="254"/>
      <c r="AK240" s="254"/>
      <c r="AL240" s="254"/>
      <c r="AM240" s="254"/>
      <c r="AN240" s="254"/>
      <c r="AO240" s="254"/>
      <c r="AP240" s="254"/>
      <c r="AQ240" s="254"/>
      <c r="AR240" s="254"/>
      <c r="AS240" s="254"/>
      <c r="AT240" s="254"/>
      <c r="AU240" s="254"/>
      <c r="AV240" s="254"/>
      <c r="AW240" s="254"/>
      <c r="AX240" s="254"/>
      <c r="AY240" s="254"/>
      <c r="AZ240" s="254"/>
      <c r="BA240" s="254"/>
      <c r="BB240" s="254"/>
      <c r="BC240" s="254"/>
      <c r="BD240" s="254"/>
      <c r="BE240" s="254"/>
      <c r="BF240" s="254"/>
      <c r="BG240" s="254"/>
      <c r="BH240" s="254"/>
    </row>
    <row r="241" spans="1:60" ht="22.5" outlineLevel="1">
      <c r="A241" s="245">
        <v>87</v>
      </c>
      <c r="B241" s="246" t="s">
        <v>439</v>
      </c>
      <c r="C241" s="247" t="s">
        <v>440</v>
      </c>
      <c r="D241" s="252" t="s">
        <v>271</v>
      </c>
      <c r="E241" s="249">
        <v>1</v>
      </c>
      <c r="F241" s="250"/>
      <c r="G241" s="251">
        <f>ROUND(E241*F241,2)</f>
        <v>0</v>
      </c>
      <c r="H241" s="250"/>
      <c r="I241" s="251">
        <f>ROUND(E241*H241,2)</f>
        <v>0</v>
      </c>
      <c r="J241" s="250"/>
      <c r="K241" s="251">
        <f>ROUND(E241*J241,2)</f>
        <v>0</v>
      </c>
      <c r="L241" s="251">
        <v>21</v>
      </c>
      <c r="M241" s="251">
        <f>G241*(1+L241/100)</f>
        <v>0</v>
      </c>
      <c r="N241" s="252">
        <v>7.2999999999999996E-4</v>
      </c>
      <c r="O241" s="252">
        <f>ROUND(E241*N241,5)</f>
        <v>7.2999999999999996E-4</v>
      </c>
      <c r="P241" s="252">
        <v>0</v>
      </c>
      <c r="Q241" s="252">
        <f>ROUND(E241*P241,5)</f>
        <v>0</v>
      </c>
      <c r="R241" s="252"/>
      <c r="S241" s="252"/>
      <c r="T241" s="253">
        <v>0.33</v>
      </c>
      <c r="U241" s="252">
        <f>ROUND(E241*T241,2)</f>
        <v>0.33</v>
      </c>
      <c r="V241" s="254"/>
      <c r="W241" s="254"/>
      <c r="X241" s="254"/>
      <c r="Y241" s="254"/>
      <c r="Z241" s="254"/>
      <c r="AA241" s="254"/>
      <c r="AB241" s="254"/>
      <c r="AC241" s="254"/>
      <c r="AD241" s="254"/>
      <c r="AE241" s="254" t="s">
        <v>110</v>
      </c>
      <c r="AF241" s="254"/>
      <c r="AG241" s="254"/>
      <c r="AH241" s="254"/>
      <c r="AI241" s="254"/>
      <c r="AJ241" s="254"/>
      <c r="AK241" s="254"/>
      <c r="AL241" s="254"/>
      <c r="AM241" s="254"/>
      <c r="AN241" s="254"/>
      <c r="AO241" s="254"/>
      <c r="AP241" s="254"/>
      <c r="AQ241" s="254"/>
      <c r="AR241" s="254"/>
      <c r="AS241" s="254"/>
      <c r="AT241" s="254"/>
      <c r="AU241" s="254"/>
      <c r="AV241" s="254"/>
      <c r="AW241" s="254"/>
      <c r="AX241" s="254"/>
      <c r="AY241" s="254"/>
      <c r="AZ241" s="254"/>
      <c r="BA241" s="254"/>
      <c r="BB241" s="254"/>
      <c r="BC241" s="254"/>
      <c r="BD241" s="254"/>
      <c r="BE241" s="254"/>
      <c r="BF241" s="254"/>
      <c r="BG241" s="254"/>
      <c r="BH241" s="254"/>
    </row>
    <row r="242" spans="1:60" ht="22.5" outlineLevel="1">
      <c r="A242" s="245">
        <v>88</v>
      </c>
      <c r="B242" s="246" t="s">
        <v>441</v>
      </c>
      <c r="C242" s="247" t="s">
        <v>442</v>
      </c>
      <c r="D242" s="252" t="s">
        <v>271</v>
      </c>
      <c r="E242" s="249">
        <v>1</v>
      </c>
      <c r="F242" s="250"/>
      <c r="G242" s="251">
        <f>ROUND(E242*F242,2)</f>
        <v>0</v>
      </c>
      <c r="H242" s="250"/>
      <c r="I242" s="251">
        <f>ROUND(E242*H242,2)</f>
        <v>0</v>
      </c>
      <c r="J242" s="250"/>
      <c r="K242" s="251">
        <f>ROUND(E242*J242,2)</f>
        <v>0</v>
      </c>
      <c r="L242" s="251">
        <v>21</v>
      </c>
      <c r="M242" s="251">
        <f>G242*(1+L242/100)</f>
        <v>0</v>
      </c>
      <c r="N242" s="252">
        <v>2.0000000000000002E-5</v>
      </c>
      <c r="O242" s="252">
        <f>ROUND(E242*N242,5)</f>
        <v>2.0000000000000002E-5</v>
      </c>
      <c r="P242" s="252">
        <v>0</v>
      </c>
      <c r="Q242" s="252">
        <f>ROUND(E242*P242,5)</f>
        <v>0</v>
      </c>
      <c r="R242" s="252"/>
      <c r="S242" s="252"/>
      <c r="T242" s="253">
        <v>0.21</v>
      </c>
      <c r="U242" s="252">
        <f>ROUND(E242*T242,2)</f>
        <v>0.21</v>
      </c>
      <c r="V242" s="254"/>
      <c r="W242" s="254"/>
      <c r="X242" s="254"/>
      <c r="Y242" s="254"/>
      <c r="Z242" s="254"/>
      <c r="AA242" s="254"/>
      <c r="AB242" s="254"/>
      <c r="AC242" s="254"/>
      <c r="AD242" s="254"/>
      <c r="AE242" s="254" t="s">
        <v>110</v>
      </c>
      <c r="AF242" s="254"/>
      <c r="AG242" s="254"/>
      <c r="AH242" s="254"/>
      <c r="AI242" s="254"/>
      <c r="AJ242" s="254"/>
      <c r="AK242" s="254"/>
      <c r="AL242" s="254"/>
      <c r="AM242" s="254"/>
      <c r="AN242" s="254"/>
      <c r="AO242" s="254"/>
      <c r="AP242" s="254"/>
      <c r="AQ242" s="254"/>
      <c r="AR242" s="254"/>
      <c r="AS242" s="254"/>
      <c r="AT242" s="254"/>
      <c r="AU242" s="254"/>
      <c r="AV242" s="254"/>
      <c r="AW242" s="254"/>
      <c r="AX242" s="254"/>
      <c r="AY242" s="254"/>
      <c r="AZ242" s="254"/>
      <c r="BA242" s="254"/>
      <c r="BB242" s="254"/>
      <c r="BC242" s="254"/>
      <c r="BD242" s="254"/>
      <c r="BE242" s="254"/>
      <c r="BF242" s="254"/>
      <c r="BG242" s="254"/>
      <c r="BH242" s="254"/>
    </row>
    <row r="243" spans="1:60" outlineLevel="1">
      <c r="A243" s="245">
        <v>89</v>
      </c>
      <c r="B243" s="246" t="s">
        <v>443</v>
      </c>
      <c r="C243" s="247" t="s">
        <v>444</v>
      </c>
      <c r="D243" s="252" t="s">
        <v>271</v>
      </c>
      <c r="E243" s="249">
        <v>1</v>
      </c>
      <c r="F243" s="250"/>
      <c r="G243" s="251">
        <f>ROUND(E243*F243,2)</f>
        <v>0</v>
      </c>
      <c r="H243" s="250"/>
      <c r="I243" s="251">
        <f>ROUND(E243*H243,2)</f>
        <v>0</v>
      </c>
      <c r="J243" s="250"/>
      <c r="K243" s="251">
        <f>ROUND(E243*J243,2)</f>
        <v>0</v>
      </c>
      <c r="L243" s="251">
        <v>21</v>
      </c>
      <c r="M243" s="251">
        <f>G243*(1+L243/100)</f>
        <v>0</v>
      </c>
      <c r="N243" s="252">
        <v>4.2000000000000002E-4</v>
      </c>
      <c r="O243" s="252">
        <f>ROUND(E243*N243,5)</f>
        <v>4.2000000000000002E-4</v>
      </c>
      <c r="P243" s="252">
        <v>0</v>
      </c>
      <c r="Q243" s="252">
        <f>ROUND(E243*P243,5)</f>
        <v>0</v>
      </c>
      <c r="R243" s="252"/>
      <c r="S243" s="252"/>
      <c r="T243" s="253">
        <v>0</v>
      </c>
      <c r="U243" s="252">
        <f>ROUND(E243*T243,2)</f>
        <v>0</v>
      </c>
      <c r="V243" s="254"/>
      <c r="W243" s="254"/>
      <c r="X243" s="254"/>
      <c r="Y243" s="254"/>
      <c r="Z243" s="254"/>
      <c r="AA243" s="254"/>
      <c r="AB243" s="254"/>
      <c r="AC243" s="254"/>
      <c r="AD243" s="254"/>
      <c r="AE243" s="254" t="s">
        <v>258</v>
      </c>
      <c r="AF243" s="254"/>
      <c r="AG243" s="254"/>
      <c r="AH243" s="254"/>
      <c r="AI243" s="254"/>
      <c r="AJ243" s="254"/>
      <c r="AK243" s="254"/>
      <c r="AL243" s="254"/>
      <c r="AM243" s="254"/>
      <c r="AN243" s="254"/>
      <c r="AO243" s="254"/>
      <c r="AP243" s="254"/>
      <c r="AQ243" s="254"/>
      <c r="AR243" s="254"/>
      <c r="AS243" s="254"/>
      <c r="AT243" s="254"/>
      <c r="AU243" s="254"/>
      <c r="AV243" s="254"/>
      <c r="AW243" s="254"/>
      <c r="AX243" s="254"/>
      <c r="AY243" s="254"/>
      <c r="AZ243" s="254"/>
      <c r="BA243" s="254"/>
      <c r="BB243" s="254"/>
      <c r="BC243" s="254"/>
      <c r="BD243" s="254"/>
      <c r="BE243" s="254"/>
      <c r="BF243" s="254"/>
      <c r="BG243" s="254"/>
      <c r="BH243" s="254"/>
    </row>
    <row r="244" spans="1:60">
      <c r="A244" s="255" t="s">
        <v>105</v>
      </c>
      <c r="B244" s="256" t="s">
        <v>150</v>
      </c>
      <c r="C244" s="257" t="s">
        <v>151</v>
      </c>
      <c r="D244" s="261"/>
      <c r="E244" s="259"/>
      <c r="F244" s="260"/>
      <c r="G244" s="260">
        <f>SUMIF(AE245:AE255,"&lt;&gt;NOR",G245:G255)</f>
        <v>0</v>
      </c>
      <c r="H244" s="260"/>
      <c r="I244" s="260">
        <f>SUM(I245:I255)</f>
        <v>0</v>
      </c>
      <c r="J244" s="260"/>
      <c r="K244" s="260">
        <f>SUM(K245:K255)</f>
        <v>0</v>
      </c>
      <c r="L244" s="260"/>
      <c r="M244" s="260">
        <f>SUM(M245:M255)</f>
        <v>0</v>
      </c>
      <c r="N244" s="261"/>
      <c r="O244" s="261">
        <f>SUM(O245:O255)</f>
        <v>41.689520000000002</v>
      </c>
      <c r="P244" s="261"/>
      <c r="Q244" s="261">
        <f>SUM(Q245:Q255)</f>
        <v>0</v>
      </c>
      <c r="R244" s="261"/>
      <c r="S244" s="261"/>
      <c r="T244" s="262"/>
      <c r="U244" s="261">
        <f>SUM(U245:U255)</f>
        <v>37.889999999999993</v>
      </c>
      <c r="AE244" s="96" t="s">
        <v>106</v>
      </c>
    </row>
    <row r="245" spans="1:60" outlineLevel="1">
      <c r="A245" s="245">
        <v>90</v>
      </c>
      <c r="B245" s="246" t="s">
        <v>260</v>
      </c>
      <c r="C245" s="247" t="s">
        <v>261</v>
      </c>
      <c r="D245" s="252" t="s">
        <v>162</v>
      </c>
      <c r="E245" s="249">
        <v>5.625</v>
      </c>
      <c r="F245" s="250"/>
      <c r="G245" s="251">
        <f>ROUND(E245*F245,2)</f>
        <v>0</v>
      </c>
      <c r="H245" s="250"/>
      <c r="I245" s="251">
        <f>ROUND(E245*H245,2)</f>
        <v>0</v>
      </c>
      <c r="J245" s="250"/>
      <c r="K245" s="251">
        <f>ROUND(E245*J245,2)</f>
        <v>0</v>
      </c>
      <c r="L245" s="251">
        <v>21</v>
      </c>
      <c r="M245" s="251">
        <f>G245*(1+L245/100)</f>
        <v>0</v>
      </c>
      <c r="N245" s="252">
        <v>2.1</v>
      </c>
      <c r="O245" s="252">
        <f>ROUND(E245*N245,5)</f>
        <v>11.8125</v>
      </c>
      <c r="P245" s="252">
        <v>0</v>
      </c>
      <c r="Q245" s="252">
        <f>ROUND(E245*P245,5)</f>
        <v>0</v>
      </c>
      <c r="R245" s="252"/>
      <c r="S245" s="252"/>
      <c r="T245" s="253">
        <v>0.97</v>
      </c>
      <c r="U245" s="252">
        <f>ROUND(E245*T245,2)</f>
        <v>5.46</v>
      </c>
      <c r="V245" s="254"/>
      <c r="W245" s="254"/>
      <c r="X245" s="254"/>
      <c r="Y245" s="254"/>
      <c r="Z245" s="254"/>
      <c r="AA245" s="254"/>
      <c r="AB245" s="254"/>
      <c r="AC245" s="254"/>
      <c r="AD245" s="254"/>
      <c r="AE245" s="254" t="s">
        <v>110</v>
      </c>
      <c r="AF245" s="254"/>
      <c r="AG245" s="254"/>
      <c r="AH245" s="254"/>
      <c r="AI245" s="254"/>
      <c r="AJ245" s="254"/>
      <c r="AK245" s="254"/>
      <c r="AL245" s="254"/>
      <c r="AM245" s="254"/>
      <c r="AN245" s="254"/>
      <c r="AO245" s="254"/>
      <c r="AP245" s="254"/>
      <c r="AQ245" s="254"/>
      <c r="AR245" s="254"/>
      <c r="AS245" s="254"/>
      <c r="AT245" s="254"/>
      <c r="AU245" s="254"/>
      <c r="AV245" s="254"/>
      <c r="AW245" s="254"/>
      <c r="AX245" s="254"/>
      <c r="AY245" s="254"/>
      <c r="AZ245" s="254"/>
      <c r="BA245" s="254"/>
      <c r="BB245" s="254"/>
      <c r="BC245" s="254"/>
      <c r="BD245" s="254"/>
      <c r="BE245" s="254"/>
      <c r="BF245" s="254"/>
      <c r="BG245" s="254"/>
      <c r="BH245" s="254"/>
    </row>
    <row r="246" spans="1:60" outlineLevel="1">
      <c r="A246" s="245"/>
      <c r="B246" s="246"/>
      <c r="C246" s="285" t="s">
        <v>445</v>
      </c>
      <c r="D246" s="286"/>
      <c r="E246" s="287">
        <v>5.625</v>
      </c>
      <c r="F246" s="251"/>
      <c r="G246" s="251"/>
      <c r="H246" s="251"/>
      <c r="I246" s="251"/>
      <c r="J246" s="251"/>
      <c r="K246" s="251"/>
      <c r="L246" s="251"/>
      <c r="M246" s="251"/>
      <c r="N246" s="252"/>
      <c r="O246" s="252"/>
      <c r="P246" s="252"/>
      <c r="Q246" s="252"/>
      <c r="R246" s="252"/>
      <c r="S246" s="252"/>
      <c r="T246" s="253"/>
      <c r="U246" s="252"/>
      <c r="V246" s="254"/>
      <c r="W246" s="254"/>
      <c r="X246" s="254"/>
      <c r="Y246" s="254"/>
      <c r="Z246" s="254"/>
      <c r="AA246" s="254"/>
      <c r="AB246" s="254"/>
      <c r="AC246" s="254"/>
      <c r="AD246" s="254"/>
      <c r="AE246" s="254" t="s">
        <v>164</v>
      </c>
      <c r="AF246" s="254">
        <v>0</v>
      </c>
      <c r="AG246" s="254"/>
      <c r="AH246" s="254"/>
      <c r="AI246" s="254"/>
      <c r="AJ246" s="254"/>
      <c r="AK246" s="254"/>
      <c r="AL246" s="254"/>
      <c r="AM246" s="254"/>
      <c r="AN246" s="254"/>
      <c r="AO246" s="254"/>
      <c r="AP246" s="254"/>
      <c r="AQ246" s="254"/>
      <c r="AR246" s="254"/>
      <c r="AS246" s="254"/>
      <c r="AT246" s="254"/>
      <c r="AU246" s="254"/>
      <c r="AV246" s="254"/>
      <c r="AW246" s="254"/>
      <c r="AX246" s="254"/>
      <c r="AY246" s="254"/>
      <c r="AZ246" s="254"/>
      <c r="BA246" s="254"/>
      <c r="BB246" s="254"/>
      <c r="BC246" s="254"/>
      <c r="BD246" s="254"/>
      <c r="BE246" s="254"/>
      <c r="BF246" s="254"/>
      <c r="BG246" s="254"/>
      <c r="BH246" s="254"/>
    </row>
    <row r="247" spans="1:60" ht="22.5" outlineLevel="1">
      <c r="A247" s="245">
        <v>91</v>
      </c>
      <c r="B247" s="246" t="s">
        <v>446</v>
      </c>
      <c r="C247" s="247" t="s">
        <v>447</v>
      </c>
      <c r="D247" s="252" t="s">
        <v>228</v>
      </c>
      <c r="E247" s="249">
        <v>185.5</v>
      </c>
      <c r="F247" s="250"/>
      <c r="G247" s="251">
        <f>ROUND(E247*F247,2)</f>
        <v>0</v>
      </c>
      <c r="H247" s="250"/>
      <c r="I247" s="251">
        <f>ROUND(E247*H247,2)</f>
        <v>0</v>
      </c>
      <c r="J247" s="250"/>
      <c r="K247" s="251">
        <f>ROUND(E247*J247,2)</f>
        <v>0</v>
      </c>
      <c r="L247" s="251">
        <v>21</v>
      </c>
      <c r="M247" s="251">
        <f>G247*(1+L247/100)</f>
        <v>0</v>
      </c>
      <c r="N247" s="252">
        <v>0.15223999999999999</v>
      </c>
      <c r="O247" s="252">
        <f>ROUND(E247*N247,5)</f>
        <v>28.24052</v>
      </c>
      <c r="P247" s="252">
        <v>0</v>
      </c>
      <c r="Q247" s="252">
        <f>ROUND(E247*P247,5)</f>
        <v>0</v>
      </c>
      <c r="R247" s="252"/>
      <c r="S247" s="252"/>
      <c r="T247" s="253">
        <v>0.14000000000000001</v>
      </c>
      <c r="U247" s="252">
        <f>ROUND(E247*T247,2)</f>
        <v>25.97</v>
      </c>
      <c r="V247" s="254"/>
      <c r="W247" s="254"/>
      <c r="X247" s="254"/>
      <c r="Y247" s="254"/>
      <c r="Z247" s="254"/>
      <c r="AA247" s="254"/>
      <c r="AB247" s="254"/>
      <c r="AC247" s="254"/>
      <c r="AD247" s="254"/>
      <c r="AE247" s="254" t="s">
        <v>110</v>
      </c>
      <c r="AF247" s="254"/>
      <c r="AG247" s="254"/>
      <c r="AH247" s="254"/>
      <c r="AI247" s="254"/>
      <c r="AJ247" s="254"/>
      <c r="AK247" s="254"/>
      <c r="AL247" s="254"/>
      <c r="AM247" s="254"/>
      <c r="AN247" s="254"/>
      <c r="AO247" s="254"/>
      <c r="AP247" s="254"/>
      <c r="AQ247" s="254"/>
      <c r="AR247" s="254"/>
      <c r="AS247" s="254"/>
      <c r="AT247" s="254"/>
      <c r="AU247" s="254"/>
      <c r="AV247" s="254"/>
      <c r="AW247" s="254"/>
      <c r="AX247" s="254"/>
      <c r="AY247" s="254"/>
      <c r="AZ247" s="254"/>
      <c r="BA247" s="254"/>
      <c r="BB247" s="254"/>
      <c r="BC247" s="254"/>
      <c r="BD247" s="254"/>
      <c r="BE247" s="254"/>
      <c r="BF247" s="254"/>
      <c r="BG247" s="254"/>
      <c r="BH247" s="254"/>
    </row>
    <row r="248" spans="1:60" outlineLevel="1">
      <c r="A248" s="245"/>
      <c r="B248" s="246"/>
      <c r="C248" s="285" t="s">
        <v>448</v>
      </c>
      <c r="D248" s="286"/>
      <c r="E248" s="287">
        <v>184</v>
      </c>
      <c r="F248" s="251"/>
      <c r="G248" s="251"/>
      <c r="H248" s="251"/>
      <c r="I248" s="251"/>
      <c r="J248" s="251"/>
      <c r="K248" s="251"/>
      <c r="L248" s="251"/>
      <c r="M248" s="251"/>
      <c r="N248" s="252"/>
      <c r="O248" s="252"/>
      <c r="P248" s="252"/>
      <c r="Q248" s="252"/>
      <c r="R248" s="252"/>
      <c r="S248" s="252"/>
      <c r="T248" s="253"/>
      <c r="U248" s="252"/>
      <c r="V248" s="254"/>
      <c r="W248" s="254"/>
      <c r="X248" s="254"/>
      <c r="Y248" s="254"/>
      <c r="Z248" s="254"/>
      <c r="AA248" s="254"/>
      <c r="AB248" s="254"/>
      <c r="AC248" s="254"/>
      <c r="AD248" s="254"/>
      <c r="AE248" s="254" t="s">
        <v>164</v>
      </c>
      <c r="AF248" s="254">
        <v>0</v>
      </c>
      <c r="AG248" s="254"/>
      <c r="AH248" s="254"/>
      <c r="AI248" s="254"/>
      <c r="AJ248" s="254"/>
      <c r="AK248" s="254"/>
      <c r="AL248" s="254"/>
      <c r="AM248" s="254"/>
      <c r="AN248" s="254"/>
      <c r="AO248" s="254"/>
      <c r="AP248" s="254"/>
      <c r="AQ248" s="254"/>
      <c r="AR248" s="254"/>
      <c r="AS248" s="254"/>
      <c r="AT248" s="254"/>
      <c r="AU248" s="254"/>
      <c r="AV248" s="254"/>
      <c r="AW248" s="254"/>
      <c r="AX248" s="254"/>
      <c r="AY248" s="254"/>
      <c r="AZ248" s="254"/>
      <c r="BA248" s="254"/>
      <c r="BB248" s="254"/>
      <c r="BC248" s="254"/>
      <c r="BD248" s="254"/>
      <c r="BE248" s="254"/>
      <c r="BF248" s="254"/>
      <c r="BG248" s="254"/>
      <c r="BH248" s="254"/>
    </row>
    <row r="249" spans="1:60" outlineLevel="1">
      <c r="A249" s="245"/>
      <c r="B249" s="246"/>
      <c r="C249" s="285" t="s">
        <v>230</v>
      </c>
      <c r="D249" s="286"/>
      <c r="E249" s="287">
        <v>1.5</v>
      </c>
      <c r="F249" s="251"/>
      <c r="G249" s="251"/>
      <c r="H249" s="251"/>
      <c r="I249" s="251"/>
      <c r="J249" s="251"/>
      <c r="K249" s="251"/>
      <c r="L249" s="251"/>
      <c r="M249" s="251"/>
      <c r="N249" s="252"/>
      <c r="O249" s="252"/>
      <c r="P249" s="252"/>
      <c r="Q249" s="252"/>
      <c r="R249" s="252"/>
      <c r="S249" s="252"/>
      <c r="T249" s="253"/>
      <c r="U249" s="252"/>
      <c r="V249" s="254"/>
      <c r="W249" s="254"/>
      <c r="X249" s="254"/>
      <c r="Y249" s="254"/>
      <c r="Z249" s="254"/>
      <c r="AA249" s="254"/>
      <c r="AB249" s="254"/>
      <c r="AC249" s="254"/>
      <c r="AD249" s="254"/>
      <c r="AE249" s="254" t="s">
        <v>164</v>
      </c>
      <c r="AF249" s="254">
        <v>0</v>
      </c>
      <c r="AG249" s="254"/>
      <c r="AH249" s="254"/>
      <c r="AI249" s="254"/>
      <c r="AJ249" s="254"/>
      <c r="AK249" s="254"/>
      <c r="AL249" s="254"/>
      <c r="AM249" s="254"/>
      <c r="AN249" s="254"/>
      <c r="AO249" s="254"/>
      <c r="AP249" s="254"/>
      <c r="AQ249" s="254"/>
      <c r="AR249" s="254"/>
      <c r="AS249" s="254"/>
      <c r="AT249" s="254"/>
      <c r="AU249" s="254"/>
      <c r="AV249" s="254"/>
      <c r="AW249" s="254"/>
      <c r="AX249" s="254"/>
      <c r="AY249" s="254"/>
      <c r="AZ249" s="254"/>
      <c r="BA249" s="254"/>
      <c r="BB249" s="254"/>
      <c r="BC249" s="254"/>
      <c r="BD249" s="254"/>
      <c r="BE249" s="254"/>
      <c r="BF249" s="254"/>
      <c r="BG249" s="254"/>
      <c r="BH249" s="254"/>
    </row>
    <row r="250" spans="1:60" ht="33.75" outlineLevel="1">
      <c r="A250" s="245">
        <v>92</v>
      </c>
      <c r="B250" s="246" t="s">
        <v>449</v>
      </c>
      <c r="C250" s="247" t="s">
        <v>450</v>
      </c>
      <c r="D250" s="252" t="s">
        <v>228</v>
      </c>
      <c r="E250" s="249">
        <v>2</v>
      </c>
      <c r="F250" s="250"/>
      <c r="G250" s="251">
        <f>ROUND(E250*F250,2)</f>
        <v>0</v>
      </c>
      <c r="H250" s="250"/>
      <c r="I250" s="251">
        <f>ROUND(E250*H250,2)</f>
        <v>0</v>
      </c>
      <c r="J250" s="250"/>
      <c r="K250" s="251">
        <f>ROUND(E250*J250,2)</f>
        <v>0</v>
      </c>
      <c r="L250" s="251">
        <v>21</v>
      </c>
      <c r="M250" s="251">
        <f>G250*(1+L250/100)</f>
        <v>0</v>
      </c>
      <c r="N250" s="252">
        <v>0.19520000000000001</v>
      </c>
      <c r="O250" s="252">
        <f>ROUND(E250*N250,5)</f>
        <v>0.39040000000000002</v>
      </c>
      <c r="P250" s="252">
        <v>0</v>
      </c>
      <c r="Q250" s="252">
        <f>ROUND(E250*P250,5)</f>
        <v>0</v>
      </c>
      <c r="R250" s="252"/>
      <c r="S250" s="252"/>
      <c r="T250" s="253">
        <v>0.27200000000000002</v>
      </c>
      <c r="U250" s="252">
        <f>ROUND(E250*T250,2)</f>
        <v>0.54</v>
      </c>
      <c r="V250" s="254"/>
      <c r="W250" s="254"/>
      <c r="X250" s="254"/>
      <c r="Y250" s="254"/>
      <c r="Z250" s="254"/>
      <c r="AA250" s="254"/>
      <c r="AB250" s="254"/>
      <c r="AC250" s="254"/>
      <c r="AD250" s="254"/>
      <c r="AE250" s="254" t="s">
        <v>110</v>
      </c>
      <c r="AF250" s="254"/>
      <c r="AG250" s="254"/>
      <c r="AH250" s="254"/>
      <c r="AI250" s="254"/>
      <c r="AJ250" s="254"/>
      <c r="AK250" s="254"/>
      <c r="AL250" s="254"/>
      <c r="AM250" s="254"/>
      <c r="AN250" s="254"/>
      <c r="AO250" s="254"/>
      <c r="AP250" s="254"/>
      <c r="AQ250" s="254"/>
      <c r="AR250" s="254"/>
      <c r="AS250" s="254"/>
      <c r="AT250" s="254"/>
      <c r="AU250" s="254"/>
      <c r="AV250" s="254"/>
      <c r="AW250" s="254"/>
      <c r="AX250" s="254"/>
      <c r="AY250" s="254"/>
      <c r="AZ250" s="254"/>
      <c r="BA250" s="254"/>
      <c r="BB250" s="254"/>
      <c r="BC250" s="254"/>
      <c r="BD250" s="254"/>
      <c r="BE250" s="254"/>
      <c r="BF250" s="254"/>
      <c r="BG250" s="254"/>
      <c r="BH250" s="254"/>
    </row>
    <row r="251" spans="1:60" outlineLevel="1">
      <c r="A251" s="245"/>
      <c r="B251" s="246"/>
      <c r="C251" s="285" t="s">
        <v>134</v>
      </c>
      <c r="D251" s="286"/>
      <c r="E251" s="287">
        <v>2</v>
      </c>
      <c r="F251" s="251"/>
      <c r="G251" s="251"/>
      <c r="H251" s="251"/>
      <c r="I251" s="251"/>
      <c r="J251" s="251"/>
      <c r="K251" s="251"/>
      <c r="L251" s="251"/>
      <c r="M251" s="251"/>
      <c r="N251" s="252"/>
      <c r="O251" s="252"/>
      <c r="P251" s="252"/>
      <c r="Q251" s="252"/>
      <c r="R251" s="252"/>
      <c r="S251" s="252"/>
      <c r="T251" s="253"/>
      <c r="U251" s="252"/>
      <c r="V251" s="254"/>
      <c r="W251" s="254"/>
      <c r="X251" s="254"/>
      <c r="Y251" s="254"/>
      <c r="Z251" s="254"/>
      <c r="AA251" s="254"/>
      <c r="AB251" s="254"/>
      <c r="AC251" s="254"/>
      <c r="AD251" s="254"/>
      <c r="AE251" s="254" t="s">
        <v>164</v>
      </c>
      <c r="AF251" s="254">
        <v>0</v>
      </c>
      <c r="AG251" s="254"/>
      <c r="AH251" s="254"/>
      <c r="AI251" s="254"/>
      <c r="AJ251" s="254"/>
      <c r="AK251" s="254"/>
      <c r="AL251" s="254"/>
      <c r="AM251" s="254"/>
      <c r="AN251" s="254"/>
      <c r="AO251" s="254"/>
      <c r="AP251" s="254"/>
      <c r="AQ251" s="254"/>
      <c r="AR251" s="254"/>
      <c r="AS251" s="254"/>
      <c r="AT251" s="254"/>
      <c r="AU251" s="254"/>
      <c r="AV251" s="254"/>
      <c r="AW251" s="254"/>
      <c r="AX251" s="254"/>
      <c r="AY251" s="254"/>
      <c r="AZ251" s="254"/>
      <c r="BA251" s="254"/>
      <c r="BB251" s="254"/>
      <c r="BC251" s="254"/>
      <c r="BD251" s="254"/>
      <c r="BE251" s="254"/>
      <c r="BF251" s="254"/>
      <c r="BG251" s="254"/>
      <c r="BH251" s="254"/>
    </row>
    <row r="252" spans="1:60" ht="22.5" outlineLevel="1">
      <c r="A252" s="245">
        <v>93</v>
      </c>
      <c r="B252" s="246" t="s">
        <v>451</v>
      </c>
      <c r="C252" s="247" t="s">
        <v>452</v>
      </c>
      <c r="D252" s="252" t="s">
        <v>228</v>
      </c>
      <c r="E252" s="249">
        <v>9</v>
      </c>
      <c r="F252" s="250"/>
      <c r="G252" s="251">
        <f>ROUND(E252*F252,2)</f>
        <v>0</v>
      </c>
      <c r="H252" s="250"/>
      <c r="I252" s="251">
        <f>ROUND(E252*H252,2)</f>
        <v>0</v>
      </c>
      <c r="J252" s="250"/>
      <c r="K252" s="251">
        <f>ROUND(E252*J252,2)</f>
        <v>0</v>
      </c>
      <c r="L252" s="251">
        <v>21</v>
      </c>
      <c r="M252" s="251">
        <f>G252*(1+L252/100)</f>
        <v>0</v>
      </c>
      <c r="N252" s="252">
        <v>0.12404999999999999</v>
      </c>
      <c r="O252" s="252">
        <f>ROUND(E252*N252,5)</f>
        <v>1.1164499999999999</v>
      </c>
      <c r="P252" s="252">
        <v>0</v>
      </c>
      <c r="Q252" s="252">
        <f>ROUND(E252*P252,5)</f>
        <v>0</v>
      </c>
      <c r="R252" s="252"/>
      <c r="S252" s="252"/>
      <c r="T252" s="253">
        <v>0.60087999999999997</v>
      </c>
      <c r="U252" s="252">
        <f>ROUND(E252*T252,2)</f>
        <v>5.41</v>
      </c>
      <c r="V252" s="254"/>
      <c r="W252" s="254"/>
      <c r="X252" s="254"/>
      <c r="Y252" s="254"/>
      <c r="Z252" s="254"/>
      <c r="AA252" s="254"/>
      <c r="AB252" s="254"/>
      <c r="AC252" s="254"/>
      <c r="AD252" s="254"/>
      <c r="AE252" s="254" t="s">
        <v>453</v>
      </c>
      <c r="AF252" s="254"/>
      <c r="AG252" s="254"/>
      <c r="AH252" s="254"/>
      <c r="AI252" s="254"/>
      <c r="AJ252" s="254"/>
      <c r="AK252" s="254"/>
      <c r="AL252" s="254"/>
      <c r="AM252" s="254"/>
      <c r="AN252" s="254"/>
      <c r="AO252" s="254"/>
      <c r="AP252" s="254"/>
      <c r="AQ252" s="254"/>
      <c r="AR252" s="254"/>
      <c r="AS252" s="254"/>
      <c r="AT252" s="254"/>
      <c r="AU252" s="254"/>
      <c r="AV252" s="254"/>
      <c r="AW252" s="254"/>
      <c r="AX252" s="254"/>
      <c r="AY252" s="254"/>
      <c r="AZ252" s="254"/>
      <c r="BA252" s="254"/>
      <c r="BB252" s="254"/>
      <c r="BC252" s="254"/>
      <c r="BD252" s="254"/>
      <c r="BE252" s="254"/>
      <c r="BF252" s="254"/>
      <c r="BG252" s="254"/>
      <c r="BH252" s="254"/>
    </row>
    <row r="253" spans="1:60" outlineLevel="1">
      <c r="A253" s="245"/>
      <c r="B253" s="246"/>
      <c r="C253" s="285" t="s">
        <v>454</v>
      </c>
      <c r="D253" s="286"/>
      <c r="E253" s="287">
        <v>9</v>
      </c>
      <c r="F253" s="251"/>
      <c r="G253" s="251"/>
      <c r="H253" s="251"/>
      <c r="I253" s="251"/>
      <c r="J253" s="251"/>
      <c r="K253" s="251"/>
      <c r="L253" s="251"/>
      <c r="M253" s="251"/>
      <c r="N253" s="252"/>
      <c r="O253" s="252"/>
      <c r="P253" s="252"/>
      <c r="Q253" s="252"/>
      <c r="R253" s="252"/>
      <c r="S253" s="252"/>
      <c r="T253" s="253"/>
      <c r="U253" s="252"/>
      <c r="V253" s="254"/>
      <c r="W253" s="254"/>
      <c r="X253" s="254"/>
      <c r="Y253" s="254"/>
      <c r="Z253" s="254"/>
      <c r="AA253" s="254"/>
      <c r="AB253" s="254"/>
      <c r="AC253" s="254"/>
      <c r="AD253" s="254"/>
      <c r="AE253" s="254" t="s">
        <v>164</v>
      </c>
      <c r="AF253" s="254">
        <v>0</v>
      </c>
      <c r="AG253" s="254"/>
      <c r="AH253" s="254"/>
      <c r="AI253" s="254"/>
      <c r="AJ253" s="254"/>
      <c r="AK253" s="254"/>
      <c r="AL253" s="254"/>
      <c r="AM253" s="254"/>
      <c r="AN253" s="254"/>
      <c r="AO253" s="254"/>
      <c r="AP253" s="254"/>
      <c r="AQ253" s="254"/>
      <c r="AR253" s="254"/>
      <c r="AS253" s="254"/>
      <c r="AT253" s="254"/>
      <c r="AU253" s="254"/>
      <c r="AV253" s="254"/>
      <c r="AW253" s="254"/>
      <c r="AX253" s="254"/>
      <c r="AY253" s="254"/>
      <c r="AZ253" s="254"/>
      <c r="BA253" s="254"/>
      <c r="BB253" s="254"/>
      <c r="BC253" s="254"/>
      <c r="BD253" s="254"/>
      <c r="BE253" s="254"/>
      <c r="BF253" s="254"/>
      <c r="BG253" s="254"/>
      <c r="BH253" s="254"/>
    </row>
    <row r="254" spans="1:60" outlineLevel="1">
      <c r="A254" s="245">
        <v>94</v>
      </c>
      <c r="B254" s="246" t="s">
        <v>455</v>
      </c>
      <c r="C254" s="247" t="s">
        <v>456</v>
      </c>
      <c r="D254" s="252" t="s">
        <v>271</v>
      </c>
      <c r="E254" s="249">
        <v>1</v>
      </c>
      <c r="F254" s="250"/>
      <c r="G254" s="251">
        <f>ROUND(E254*F254,2)</f>
        <v>0</v>
      </c>
      <c r="H254" s="250"/>
      <c r="I254" s="251">
        <f>ROUND(E254*H254,2)</f>
        <v>0</v>
      </c>
      <c r="J254" s="250"/>
      <c r="K254" s="251">
        <f>ROUND(E254*J254,2)</f>
        <v>0</v>
      </c>
      <c r="L254" s="251">
        <v>21</v>
      </c>
      <c r="M254" s="251">
        <f>G254*(1+L254/100)</f>
        <v>0</v>
      </c>
      <c r="N254" s="252">
        <v>0.12964999999999999</v>
      </c>
      <c r="O254" s="252">
        <f>ROUND(E254*N254,5)</f>
        <v>0.12964999999999999</v>
      </c>
      <c r="P254" s="252">
        <v>0</v>
      </c>
      <c r="Q254" s="252">
        <f>ROUND(E254*P254,5)</f>
        <v>0</v>
      </c>
      <c r="R254" s="252"/>
      <c r="S254" s="252"/>
      <c r="T254" s="253">
        <v>0.51027999999999996</v>
      </c>
      <c r="U254" s="252">
        <f>ROUND(E254*T254,2)</f>
        <v>0.51</v>
      </c>
      <c r="V254" s="254"/>
      <c r="W254" s="254"/>
      <c r="X254" s="254"/>
      <c r="Y254" s="254"/>
      <c r="Z254" s="254"/>
      <c r="AA254" s="254"/>
      <c r="AB254" s="254"/>
      <c r="AC254" s="254"/>
      <c r="AD254" s="254"/>
      <c r="AE254" s="254" t="s">
        <v>453</v>
      </c>
      <c r="AF254" s="254"/>
      <c r="AG254" s="254"/>
      <c r="AH254" s="254"/>
      <c r="AI254" s="254"/>
      <c r="AJ254" s="254"/>
      <c r="AK254" s="254"/>
      <c r="AL254" s="254"/>
      <c r="AM254" s="254"/>
      <c r="AN254" s="254"/>
      <c r="AO254" s="254"/>
      <c r="AP254" s="254"/>
      <c r="AQ254" s="254"/>
      <c r="AR254" s="254"/>
      <c r="AS254" s="254"/>
      <c r="AT254" s="254"/>
      <c r="AU254" s="254"/>
      <c r="AV254" s="254"/>
      <c r="AW254" s="254"/>
      <c r="AX254" s="254"/>
      <c r="AY254" s="254"/>
      <c r="AZ254" s="254"/>
      <c r="BA254" s="254"/>
      <c r="BB254" s="254"/>
      <c r="BC254" s="254"/>
      <c r="BD254" s="254"/>
      <c r="BE254" s="254"/>
      <c r="BF254" s="254"/>
      <c r="BG254" s="254"/>
      <c r="BH254" s="254"/>
    </row>
    <row r="255" spans="1:60" outlineLevel="1">
      <c r="A255" s="245"/>
      <c r="B255" s="246"/>
      <c r="C255" s="285" t="s">
        <v>128</v>
      </c>
      <c r="D255" s="286"/>
      <c r="E255" s="287">
        <v>1</v>
      </c>
      <c r="F255" s="251"/>
      <c r="G255" s="251"/>
      <c r="H255" s="251"/>
      <c r="I255" s="251"/>
      <c r="J255" s="251"/>
      <c r="K255" s="251"/>
      <c r="L255" s="251"/>
      <c r="M255" s="251"/>
      <c r="N255" s="252"/>
      <c r="O255" s="252"/>
      <c r="P255" s="252"/>
      <c r="Q255" s="252"/>
      <c r="R255" s="252"/>
      <c r="S255" s="252"/>
      <c r="T255" s="253"/>
      <c r="U255" s="252"/>
      <c r="V255" s="254"/>
      <c r="W255" s="254"/>
      <c r="X255" s="254"/>
      <c r="Y255" s="254"/>
      <c r="Z255" s="254"/>
      <c r="AA255" s="254"/>
      <c r="AB255" s="254"/>
      <c r="AC255" s="254"/>
      <c r="AD255" s="254"/>
      <c r="AE255" s="254" t="s">
        <v>164</v>
      </c>
      <c r="AF255" s="254">
        <v>0</v>
      </c>
      <c r="AG255" s="254"/>
      <c r="AH255" s="254"/>
      <c r="AI255" s="254"/>
      <c r="AJ255" s="254"/>
      <c r="AK255" s="254"/>
      <c r="AL255" s="254"/>
      <c r="AM255" s="254"/>
      <c r="AN255" s="254"/>
      <c r="AO255" s="254"/>
      <c r="AP255" s="254"/>
      <c r="AQ255" s="254"/>
      <c r="AR255" s="254"/>
      <c r="AS255" s="254"/>
      <c r="AT255" s="254"/>
      <c r="AU255" s="254"/>
      <c r="AV255" s="254"/>
      <c r="AW255" s="254"/>
      <c r="AX255" s="254"/>
      <c r="AY255" s="254"/>
      <c r="AZ255" s="254"/>
      <c r="BA255" s="254"/>
      <c r="BB255" s="254"/>
      <c r="BC255" s="254"/>
      <c r="BD255" s="254"/>
      <c r="BE255" s="254"/>
      <c r="BF255" s="254"/>
      <c r="BG255" s="254"/>
      <c r="BH255" s="254"/>
    </row>
    <row r="256" spans="1:60">
      <c r="A256" s="255" t="s">
        <v>105</v>
      </c>
      <c r="B256" s="256" t="s">
        <v>152</v>
      </c>
      <c r="C256" s="257" t="s">
        <v>153</v>
      </c>
      <c r="D256" s="261"/>
      <c r="E256" s="259"/>
      <c r="F256" s="260"/>
      <c r="G256" s="260">
        <f>SUMIF(AE257:AE257,"&lt;&gt;NOR",G257:G257)</f>
        <v>0</v>
      </c>
      <c r="H256" s="260"/>
      <c r="I256" s="260">
        <f>SUM(I257:I257)</f>
        <v>0</v>
      </c>
      <c r="J256" s="260"/>
      <c r="K256" s="260">
        <f>SUM(K257:K257)</f>
        <v>0</v>
      </c>
      <c r="L256" s="260"/>
      <c r="M256" s="260">
        <f>SUM(M257:M257)</f>
        <v>0</v>
      </c>
      <c r="N256" s="261"/>
      <c r="O256" s="261">
        <f>SUM(O257:O257)</f>
        <v>0</v>
      </c>
      <c r="P256" s="261"/>
      <c r="Q256" s="261">
        <f>SUM(Q257:Q257)</f>
        <v>0</v>
      </c>
      <c r="R256" s="261"/>
      <c r="S256" s="261"/>
      <c r="T256" s="262"/>
      <c r="U256" s="261">
        <f>SUM(U257:U257)</f>
        <v>57.18</v>
      </c>
      <c r="AE256" s="96" t="s">
        <v>106</v>
      </c>
    </row>
    <row r="257" spans="1:60" outlineLevel="1">
      <c r="A257" s="245">
        <v>95</v>
      </c>
      <c r="B257" s="246" t="s">
        <v>457</v>
      </c>
      <c r="C257" s="247" t="s">
        <v>458</v>
      </c>
      <c r="D257" s="252" t="s">
        <v>236</v>
      </c>
      <c r="E257" s="249">
        <v>762.44</v>
      </c>
      <c r="F257" s="250"/>
      <c r="G257" s="251">
        <f>ROUND(E257*F257,2)</f>
        <v>0</v>
      </c>
      <c r="H257" s="250"/>
      <c r="I257" s="251">
        <f>ROUND(E257*H257,2)</f>
        <v>0</v>
      </c>
      <c r="J257" s="250"/>
      <c r="K257" s="251">
        <f>ROUND(E257*J257,2)</f>
        <v>0</v>
      </c>
      <c r="L257" s="251">
        <v>21</v>
      </c>
      <c r="M257" s="251">
        <f>G257*(1+L257/100)</f>
        <v>0</v>
      </c>
      <c r="N257" s="252">
        <v>0</v>
      </c>
      <c r="O257" s="252">
        <f>ROUND(E257*N257,5)</f>
        <v>0</v>
      </c>
      <c r="P257" s="252">
        <v>0</v>
      </c>
      <c r="Q257" s="252">
        <f>ROUND(E257*P257,5)</f>
        <v>0</v>
      </c>
      <c r="R257" s="252"/>
      <c r="S257" s="252"/>
      <c r="T257" s="253">
        <v>7.4999999999999997E-2</v>
      </c>
      <c r="U257" s="252">
        <f>ROUND(E257*T257,2)</f>
        <v>57.18</v>
      </c>
      <c r="V257" s="254"/>
      <c r="W257" s="254"/>
      <c r="X257" s="254"/>
      <c r="Y257" s="254"/>
      <c r="Z257" s="254"/>
      <c r="AA257" s="254"/>
      <c r="AB257" s="254"/>
      <c r="AC257" s="254"/>
      <c r="AD257" s="254"/>
      <c r="AE257" s="254" t="s">
        <v>110</v>
      </c>
      <c r="AF257" s="254"/>
      <c r="AG257" s="254"/>
      <c r="AH257" s="254"/>
      <c r="AI257" s="254"/>
      <c r="AJ257" s="254"/>
      <c r="AK257" s="254"/>
      <c r="AL257" s="254"/>
      <c r="AM257" s="254"/>
      <c r="AN257" s="254"/>
      <c r="AO257" s="254"/>
      <c r="AP257" s="254"/>
      <c r="AQ257" s="254"/>
      <c r="AR257" s="254"/>
      <c r="AS257" s="254"/>
      <c r="AT257" s="254"/>
      <c r="AU257" s="254"/>
      <c r="AV257" s="254"/>
      <c r="AW257" s="254"/>
      <c r="AX257" s="254"/>
      <c r="AY257" s="254"/>
      <c r="AZ257" s="254"/>
      <c r="BA257" s="254"/>
      <c r="BB257" s="254"/>
      <c r="BC257" s="254"/>
      <c r="BD257" s="254"/>
      <c r="BE257" s="254"/>
      <c r="BF257" s="254"/>
      <c r="BG257" s="254"/>
      <c r="BH257" s="254"/>
    </row>
    <row r="258" spans="1:60">
      <c r="A258" s="255" t="s">
        <v>105</v>
      </c>
      <c r="B258" s="256" t="s">
        <v>154</v>
      </c>
      <c r="C258" s="257" t="s">
        <v>155</v>
      </c>
      <c r="D258" s="261"/>
      <c r="E258" s="259"/>
      <c r="F258" s="260"/>
      <c r="G258" s="260">
        <f>SUMIF(AE259:AE262,"&lt;&gt;NOR",G259:G262)</f>
        <v>0</v>
      </c>
      <c r="H258" s="260"/>
      <c r="I258" s="260">
        <f>SUM(I259:I262)</f>
        <v>0</v>
      </c>
      <c r="J258" s="260"/>
      <c r="K258" s="260">
        <f>SUM(K259:K262)</f>
        <v>0</v>
      </c>
      <c r="L258" s="260"/>
      <c r="M258" s="260">
        <f>SUM(M259:M262)</f>
        <v>0</v>
      </c>
      <c r="N258" s="261"/>
      <c r="O258" s="261">
        <f>SUM(O259:O262)</f>
        <v>1.5960700000000001</v>
      </c>
      <c r="P258" s="261"/>
      <c r="Q258" s="261">
        <f>SUM(Q259:Q262)</f>
        <v>0</v>
      </c>
      <c r="R258" s="261"/>
      <c r="S258" s="261"/>
      <c r="T258" s="262"/>
      <c r="U258" s="261">
        <f>SUM(U259:U262)</f>
        <v>19.39</v>
      </c>
      <c r="AE258" s="96" t="s">
        <v>106</v>
      </c>
    </row>
    <row r="259" spans="1:60" outlineLevel="1">
      <c r="A259" s="245">
        <v>96</v>
      </c>
      <c r="B259" s="246" t="s">
        <v>459</v>
      </c>
      <c r="C259" s="247" t="s">
        <v>460</v>
      </c>
      <c r="D259" s="252" t="s">
        <v>190</v>
      </c>
      <c r="E259" s="249">
        <v>84.32</v>
      </c>
      <c r="F259" s="250"/>
      <c r="G259" s="251">
        <f>ROUND(E259*F259,2)</f>
        <v>0</v>
      </c>
      <c r="H259" s="250"/>
      <c r="I259" s="251">
        <f>ROUND(E259*H259,2)</f>
        <v>0</v>
      </c>
      <c r="J259" s="250"/>
      <c r="K259" s="251">
        <f>ROUND(E259*J259,2)</f>
        <v>0</v>
      </c>
      <c r="L259" s="251">
        <v>21</v>
      </c>
      <c r="M259" s="251">
        <f>G259*(1+L259/100)</f>
        <v>0</v>
      </c>
      <c r="N259" s="252">
        <v>1.6000000000000001E-4</v>
      </c>
      <c r="O259" s="252">
        <f>ROUND(E259*N259,5)</f>
        <v>1.349E-2</v>
      </c>
      <c r="P259" s="252">
        <v>0</v>
      </c>
      <c r="Q259" s="252">
        <f>ROUND(E259*P259,5)</f>
        <v>0</v>
      </c>
      <c r="R259" s="252"/>
      <c r="S259" s="252"/>
      <c r="T259" s="253">
        <v>0.23</v>
      </c>
      <c r="U259" s="252">
        <f>ROUND(E259*T259,2)</f>
        <v>19.39</v>
      </c>
      <c r="V259" s="254"/>
      <c r="W259" s="254"/>
      <c r="X259" s="254"/>
      <c r="Y259" s="254"/>
      <c r="Z259" s="254"/>
      <c r="AA259" s="254"/>
      <c r="AB259" s="254"/>
      <c r="AC259" s="254"/>
      <c r="AD259" s="254"/>
      <c r="AE259" s="254" t="s">
        <v>110</v>
      </c>
      <c r="AF259" s="254"/>
      <c r="AG259" s="254"/>
      <c r="AH259" s="254"/>
      <c r="AI259" s="254"/>
      <c r="AJ259" s="254"/>
      <c r="AK259" s="254"/>
      <c r="AL259" s="254"/>
      <c r="AM259" s="254"/>
      <c r="AN259" s="254"/>
      <c r="AO259" s="254"/>
      <c r="AP259" s="254"/>
      <c r="AQ259" s="254"/>
      <c r="AR259" s="254"/>
      <c r="AS259" s="254"/>
      <c r="AT259" s="254"/>
      <c r="AU259" s="254"/>
      <c r="AV259" s="254"/>
      <c r="AW259" s="254"/>
      <c r="AX259" s="254"/>
      <c r="AY259" s="254"/>
      <c r="AZ259" s="254"/>
      <c r="BA259" s="254"/>
      <c r="BB259" s="254"/>
      <c r="BC259" s="254"/>
      <c r="BD259" s="254"/>
      <c r="BE259" s="254"/>
      <c r="BF259" s="254"/>
      <c r="BG259" s="254"/>
      <c r="BH259" s="254"/>
    </row>
    <row r="260" spans="1:60" outlineLevel="1">
      <c r="A260" s="245"/>
      <c r="B260" s="246"/>
      <c r="C260" s="285" t="s">
        <v>461</v>
      </c>
      <c r="D260" s="286"/>
      <c r="E260" s="287">
        <v>84.32</v>
      </c>
      <c r="F260" s="251"/>
      <c r="G260" s="251"/>
      <c r="H260" s="251"/>
      <c r="I260" s="251"/>
      <c r="J260" s="251"/>
      <c r="K260" s="251"/>
      <c r="L260" s="251"/>
      <c r="M260" s="251"/>
      <c r="N260" s="252"/>
      <c r="O260" s="252"/>
      <c r="P260" s="252"/>
      <c r="Q260" s="252"/>
      <c r="R260" s="252"/>
      <c r="S260" s="252"/>
      <c r="T260" s="253"/>
      <c r="U260" s="252"/>
      <c r="V260" s="254"/>
      <c r="W260" s="254"/>
      <c r="X260" s="254"/>
      <c r="Y260" s="254"/>
      <c r="Z260" s="254"/>
      <c r="AA260" s="254"/>
      <c r="AB260" s="254"/>
      <c r="AC260" s="254"/>
      <c r="AD260" s="254"/>
      <c r="AE260" s="254" t="s">
        <v>164</v>
      </c>
      <c r="AF260" s="254">
        <v>0</v>
      </c>
      <c r="AG260" s="254"/>
      <c r="AH260" s="254"/>
      <c r="AI260" s="254"/>
      <c r="AJ260" s="254"/>
      <c r="AK260" s="254"/>
      <c r="AL260" s="254"/>
      <c r="AM260" s="254"/>
      <c r="AN260" s="254"/>
      <c r="AO260" s="254"/>
      <c r="AP260" s="254"/>
      <c r="AQ260" s="254"/>
      <c r="AR260" s="254"/>
      <c r="AS260" s="254"/>
      <c r="AT260" s="254"/>
      <c r="AU260" s="254"/>
      <c r="AV260" s="254"/>
      <c r="AW260" s="254"/>
      <c r="AX260" s="254"/>
      <c r="AY260" s="254"/>
      <c r="AZ260" s="254"/>
      <c r="BA260" s="254"/>
      <c r="BB260" s="254"/>
      <c r="BC260" s="254"/>
      <c r="BD260" s="254"/>
      <c r="BE260" s="254"/>
      <c r="BF260" s="254"/>
      <c r="BG260" s="254"/>
      <c r="BH260" s="254"/>
    </row>
    <row r="261" spans="1:60" ht="22.5" outlineLevel="1">
      <c r="A261" s="245">
        <v>97</v>
      </c>
      <c r="B261" s="246" t="s">
        <v>462</v>
      </c>
      <c r="C261" s="247" t="s">
        <v>463</v>
      </c>
      <c r="D261" s="252" t="s">
        <v>162</v>
      </c>
      <c r="E261" s="249">
        <v>2.8774199999999999</v>
      </c>
      <c r="F261" s="250"/>
      <c r="G261" s="251">
        <f>ROUND(E261*F261,2)</f>
        <v>0</v>
      </c>
      <c r="H261" s="250"/>
      <c r="I261" s="251">
        <f>ROUND(E261*H261,2)</f>
        <v>0</v>
      </c>
      <c r="J261" s="250"/>
      <c r="K261" s="251">
        <f>ROUND(E261*J261,2)</f>
        <v>0</v>
      </c>
      <c r="L261" s="251">
        <v>21</v>
      </c>
      <c r="M261" s="251">
        <f>G261*(1+L261/100)</f>
        <v>0</v>
      </c>
      <c r="N261" s="252">
        <v>0.55000000000000004</v>
      </c>
      <c r="O261" s="252">
        <f>ROUND(E261*N261,5)</f>
        <v>1.5825800000000001</v>
      </c>
      <c r="P261" s="252">
        <v>0</v>
      </c>
      <c r="Q261" s="252">
        <f>ROUND(E261*P261,5)</f>
        <v>0</v>
      </c>
      <c r="R261" s="252"/>
      <c r="S261" s="252"/>
      <c r="T261" s="253">
        <v>0</v>
      </c>
      <c r="U261" s="252">
        <f>ROUND(E261*T261,2)</f>
        <v>0</v>
      </c>
      <c r="V261" s="254"/>
      <c r="W261" s="254"/>
      <c r="X261" s="254"/>
      <c r="Y261" s="254"/>
      <c r="Z261" s="254"/>
      <c r="AA261" s="254"/>
      <c r="AB261" s="254"/>
      <c r="AC261" s="254"/>
      <c r="AD261" s="254"/>
      <c r="AE261" s="254" t="s">
        <v>258</v>
      </c>
      <c r="AF261" s="254"/>
      <c r="AG261" s="254"/>
      <c r="AH261" s="254"/>
      <c r="AI261" s="254"/>
      <c r="AJ261" s="254"/>
      <c r="AK261" s="254"/>
      <c r="AL261" s="254"/>
      <c r="AM261" s="254"/>
      <c r="AN261" s="254"/>
      <c r="AO261" s="254"/>
      <c r="AP261" s="254"/>
      <c r="AQ261" s="254"/>
      <c r="AR261" s="254"/>
      <c r="AS261" s="254"/>
      <c r="AT261" s="254"/>
      <c r="AU261" s="254"/>
      <c r="AV261" s="254"/>
      <c r="AW261" s="254"/>
      <c r="AX261" s="254"/>
      <c r="AY261" s="254"/>
      <c r="AZ261" s="254"/>
      <c r="BA261" s="254"/>
      <c r="BB261" s="254"/>
      <c r="BC261" s="254"/>
      <c r="BD261" s="254"/>
      <c r="BE261" s="254"/>
      <c r="BF261" s="254"/>
      <c r="BG261" s="254"/>
      <c r="BH261" s="254"/>
    </row>
    <row r="262" spans="1:60" outlineLevel="1">
      <c r="A262" s="245"/>
      <c r="B262" s="246"/>
      <c r="C262" s="285" t="s">
        <v>464</v>
      </c>
      <c r="D262" s="286"/>
      <c r="E262" s="287">
        <v>2.8774199999999999</v>
      </c>
      <c r="F262" s="251"/>
      <c r="G262" s="251"/>
      <c r="H262" s="251"/>
      <c r="I262" s="251"/>
      <c r="J262" s="251"/>
      <c r="K262" s="251"/>
      <c r="L262" s="251"/>
      <c r="M262" s="251"/>
      <c r="N262" s="252"/>
      <c r="O262" s="252"/>
      <c r="P262" s="252"/>
      <c r="Q262" s="252"/>
      <c r="R262" s="252"/>
      <c r="S262" s="252"/>
      <c r="T262" s="253"/>
      <c r="U262" s="252"/>
      <c r="V262" s="254"/>
      <c r="W262" s="254"/>
      <c r="X262" s="254"/>
      <c r="Y262" s="254"/>
      <c r="Z262" s="254"/>
      <c r="AA262" s="254"/>
      <c r="AB262" s="254"/>
      <c r="AC262" s="254"/>
      <c r="AD262" s="254"/>
      <c r="AE262" s="254" t="s">
        <v>164</v>
      </c>
      <c r="AF262" s="254">
        <v>0</v>
      </c>
      <c r="AG262" s="254"/>
      <c r="AH262" s="254"/>
      <c r="AI262" s="254"/>
      <c r="AJ262" s="254"/>
      <c r="AK262" s="254"/>
      <c r="AL262" s="254"/>
      <c r="AM262" s="254"/>
      <c r="AN262" s="254"/>
      <c r="AO262" s="254"/>
      <c r="AP262" s="254"/>
      <c r="AQ262" s="254"/>
      <c r="AR262" s="254"/>
      <c r="AS262" s="254"/>
      <c r="AT262" s="254"/>
      <c r="AU262" s="254"/>
      <c r="AV262" s="254"/>
      <c r="AW262" s="254"/>
      <c r="AX262" s="254"/>
      <c r="AY262" s="254"/>
      <c r="AZ262" s="254"/>
      <c r="BA262" s="254"/>
      <c r="BB262" s="254"/>
      <c r="BC262" s="254"/>
      <c r="BD262" s="254"/>
      <c r="BE262" s="254"/>
      <c r="BF262" s="254"/>
      <c r="BG262" s="254"/>
      <c r="BH262" s="254"/>
    </row>
    <row r="263" spans="1:60">
      <c r="A263" s="255" t="s">
        <v>105</v>
      </c>
      <c r="B263" s="256" t="s">
        <v>156</v>
      </c>
      <c r="C263" s="257" t="s">
        <v>157</v>
      </c>
      <c r="D263" s="261"/>
      <c r="E263" s="259"/>
      <c r="F263" s="260"/>
      <c r="G263" s="260">
        <f>SUMIF(AE264:AE265,"&lt;&gt;NOR",G264:G265)</f>
        <v>0</v>
      </c>
      <c r="H263" s="260"/>
      <c r="I263" s="260">
        <f>SUM(I264:I265)</f>
        <v>0</v>
      </c>
      <c r="J263" s="260"/>
      <c r="K263" s="260">
        <f>SUM(K264:K265)</f>
        <v>0</v>
      </c>
      <c r="L263" s="260"/>
      <c r="M263" s="260">
        <f>SUM(M264:M265)</f>
        <v>0</v>
      </c>
      <c r="N263" s="261"/>
      <c r="O263" s="261">
        <f>SUM(O264:O265)</f>
        <v>8.1449999999999995E-2</v>
      </c>
      <c r="P263" s="261"/>
      <c r="Q263" s="261">
        <f>SUM(Q264:Q265)</f>
        <v>0</v>
      </c>
      <c r="R263" s="261"/>
      <c r="S263" s="261"/>
      <c r="T263" s="262"/>
      <c r="U263" s="261">
        <f>SUM(U264:U265)</f>
        <v>25.21</v>
      </c>
      <c r="AE263" s="96" t="s">
        <v>106</v>
      </c>
    </row>
    <row r="264" spans="1:60" outlineLevel="1">
      <c r="A264" s="245">
        <v>98</v>
      </c>
      <c r="B264" s="246" t="s">
        <v>465</v>
      </c>
      <c r="C264" s="247" t="s">
        <v>466</v>
      </c>
      <c r="D264" s="252" t="s">
        <v>190</v>
      </c>
      <c r="E264" s="249">
        <v>193.93600000000001</v>
      </c>
      <c r="F264" s="250"/>
      <c r="G264" s="251">
        <f>ROUND(E264*F264,2)</f>
        <v>0</v>
      </c>
      <c r="H264" s="250"/>
      <c r="I264" s="251">
        <f>ROUND(E264*H264,2)</f>
        <v>0</v>
      </c>
      <c r="J264" s="250"/>
      <c r="K264" s="251">
        <f>ROUND(E264*J264,2)</f>
        <v>0</v>
      </c>
      <c r="L264" s="251">
        <v>21</v>
      </c>
      <c r="M264" s="251">
        <f>G264*(1+L264/100)</f>
        <v>0</v>
      </c>
      <c r="N264" s="252">
        <v>4.2000000000000002E-4</v>
      </c>
      <c r="O264" s="252">
        <f>ROUND(E264*N264,5)</f>
        <v>8.1449999999999995E-2</v>
      </c>
      <c r="P264" s="252">
        <v>0</v>
      </c>
      <c r="Q264" s="252">
        <f>ROUND(E264*P264,5)</f>
        <v>0</v>
      </c>
      <c r="R264" s="252"/>
      <c r="S264" s="252"/>
      <c r="T264" s="253">
        <v>0.13</v>
      </c>
      <c r="U264" s="252">
        <f>ROUND(E264*T264,2)</f>
        <v>25.21</v>
      </c>
      <c r="V264" s="254"/>
      <c r="W264" s="254"/>
      <c r="X264" s="254"/>
      <c r="Y264" s="254"/>
      <c r="Z264" s="254"/>
      <c r="AA264" s="254"/>
      <c r="AB264" s="254"/>
      <c r="AC264" s="254"/>
      <c r="AD264" s="254"/>
      <c r="AE264" s="254" t="s">
        <v>110</v>
      </c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  <c r="AQ264" s="254"/>
      <c r="AR264" s="254"/>
      <c r="AS264" s="254"/>
      <c r="AT264" s="254"/>
      <c r="AU264" s="254"/>
      <c r="AV264" s="254"/>
      <c r="AW264" s="254"/>
      <c r="AX264" s="254"/>
      <c r="AY264" s="254"/>
      <c r="AZ264" s="254"/>
      <c r="BA264" s="254"/>
      <c r="BB264" s="254"/>
      <c r="BC264" s="254"/>
      <c r="BD264" s="254"/>
      <c r="BE264" s="254"/>
      <c r="BF264" s="254"/>
      <c r="BG264" s="254"/>
      <c r="BH264" s="254"/>
    </row>
    <row r="265" spans="1:60" outlineLevel="1">
      <c r="A265" s="245"/>
      <c r="B265" s="246"/>
      <c r="C265" s="285" t="s">
        <v>467</v>
      </c>
      <c r="D265" s="286"/>
      <c r="E265" s="287">
        <v>193.93600000000001</v>
      </c>
      <c r="F265" s="251"/>
      <c r="G265" s="251"/>
      <c r="H265" s="251"/>
      <c r="I265" s="251"/>
      <c r="J265" s="251"/>
      <c r="K265" s="251"/>
      <c r="L265" s="251"/>
      <c r="M265" s="251"/>
      <c r="N265" s="252"/>
      <c r="O265" s="252"/>
      <c r="P265" s="252"/>
      <c r="Q265" s="252"/>
      <c r="R265" s="252"/>
      <c r="S265" s="252"/>
      <c r="T265" s="253"/>
      <c r="U265" s="252"/>
      <c r="V265" s="254"/>
      <c r="W265" s="254"/>
      <c r="X265" s="254"/>
      <c r="Y265" s="254"/>
      <c r="Z265" s="254"/>
      <c r="AA265" s="254"/>
      <c r="AB265" s="254"/>
      <c r="AC265" s="254"/>
      <c r="AD265" s="254"/>
      <c r="AE265" s="254" t="s">
        <v>164</v>
      </c>
      <c r="AF265" s="254">
        <v>0</v>
      </c>
      <c r="AG265" s="254"/>
      <c r="AH265" s="254"/>
      <c r="AI265" s="254"/>
      <c r="AJ265" s="254"/>
      <c r="AK265" s="254"/>
      <c r="AL265" s="254"/>
      <c r="AM265" s="254"/>
      <c r="AN265" s="254"/>
      <c r="AO265" s="254"/>
      <c r="AP265" s="254"/>
      <c r="AQ265" s="254"/>
      <c r="AR265" s="254"/>
      <c r="AS265" s="254"/>
      <c r="AT265" s="254"/>
      <c r="AU265" s="254"/>
      <c r="AV265" s="254"/>
      <c r="AW265" s="254"/>
      <c r="AX265" s="254"/>
      <c r="AY265" s="254"/>
      <c r="AZ265" s="254"/>
      <c r="BA265" s="254"/>
      <c r="BB265" s="254"/>
      <c r="BC265" s="254"/>
      <c r="BD265" s="254"/>
      <c r="BE265" s="254"/>
      <c r="BF265" s="254"/>
      <c r="BG265" s="254"/>
      <c r="BH265" s="254"/>
    </row>
    <row r="266" spans="1:60">
      <c r="A266" s="255" t="s">
        <v>105</v>
      </c>
      <c r="B266" s="256" t="s">
        <v>158</v>
      </c>
      <c r="C266" s="257" t="s">
        <v>159</v>
      </c>
      <c r="D266" s="261"/>
      <c r="E266" s="259"/>
      <c r="F266" s="260"/>
      <c r="G266" s="260">
        <f>SUMIF(AE267:AE279,"&lt;&gt;NOR",G267:G279)</f>
        <v>0</v>
      </c>
      <c r="H266" s="260"/>
      <c r="I266" s="260">
        <f>SUM(I267:I279)</f>
        <v>0</v>
      </c>
      <c r="J266" s="260"/>
      <c r="K266" s="260">
        <f>SUM(K267:K279)</f>
        <v>0</v>
      </c>
      <c r="L266" s="260"/>
      <c r="M266" s="260">
        <f>SUM(M267:M279)</f>
        <v>0</v>
      </c>
      <c r="N266" s="261"/>
      <c r="O266" s="261">
        <f>SUM(O267:O279)</f>
        <v>0</v>
      </c>
      <c r="P266" s="261"/>
      <c r="Q266" s="261">
        <f>SUM(Q267:Q279)</f>
        <v>0</v>
      </c>
      <c r="R266" s="261"/>
      <c r="S266" s="261"/>
      <c r="T266" s="262"/>
      <c r="U266" s="261">
        <f>SUM(U267:U279)</f>
        <v>0</v>
      </c>
      <c r="AE266" s="96" t="s">
        <v>106</v>
      </c>
    </row>
    <row r="267" spans="1:60" outlineLevel="1">
      <c r="A267" s="245">
        <v>99</v>
      </c>
      <c r="B267" s="246" t="s">
        <v>468</v>
      </c>
      <c r="C267" s="247" t="s">
        <v>469</v>
      </c>
      <c r="D267" s="252" t="s">
        <v>228</v>
      </c>
      <c r="E267" s="249">
        <v>50</v>
      </c>
      <c r="F267" s="250"/>
      <c r="G267" s="251">
        <f>ROUND(E267*F267,2)</f>
        <v>0</v>
      </c>
      <c r="H267" s="250"/>
      <c r="I267" s="251">
        <f>ROUND(E267*H267,2)</f>
        <v>0</v>
      </c>
      <c r="J267" s="250"/>
      <c r="K267" s="251">
        <f>ROUND(E267*J267,2)</f>
        <v>0</v>
      </c>
      <c r="L267" s="251">
        <v>21</v>
      </c>
      <c r="M267" s="251">
        <f>G267*(1+L267/100)</f>
        <v>0</v>
      </c>
      <c r="N267" s="252">
        <v>0</v>
      </c>
      <c r="O267" s="252">
        <f>ROUND(E267*N267,5)</f>
        <v>0</v>
      </c>
      <c r="P267" s="252">
        <v>0</v>
      </c>
      <c r="Q267" s="252">
        <f>ROUND(E267*P267,5)</f>
        <v>0</v>
      </c>
      <c r="R267" s="252"/>
      <c r="S267" s="252"/>
      <c r="T267" s="253">
        <v>0</v>
      </c>
      <c r="U267" s="252">
        <f>ROUND(E267*T267,2)</f>
        <v>0</v>
      </c>
      <c r="V267" s="254"/>
      <c r="W267" s="254"/>
      <c r="X267" s="254"/>
      <c r="Y267" s="254"/>
      <c r="Z267" s="254"/>
      <c r="AA267" s="254"/>
      <c r="AB267" s="254"/>
      <c r="AC267" s="254"/>
      <c r="AD267" s="254"/>
      <c r="AE267" s="254" t="s">
        <v>110</v>
      </c>
      <c r="AF267" s="254"/>
      <c r="AG267" s="254"/>
      <c r="AH267" s="254"/>
      <c r="AI267" s="254"/>
      <c r="AJ267" s="254"/>
      <c r="AK267" s="254"/>
      <c r="AL267" s="254"/>
      <c r="AM267" s="254"/>
      <c r="AN267" s="254"/>
      <c r="AO267" s="254"/>
      <c r="AP267" s="254"/>
      <c r="AQ267" s="254"/>
      <c r="AR267" s="254"/>
      <c r="AS267" s="254"/>
      <c r="AT267" s="254"/>
      <c r="AU267" s="254"/>
      <c r="AV267" s="254"/>
      <c r="AW267" s="254"/>
      <c r="AX267" s="254"/>
      <c r="AY267" s="254"/>
      <c r="AZ267" s="254"/>
      <c r="BA267" s="254"/>
      <c r="BB267" s="254"/>
      <c r="BC267" s="254"/>
      <c r="BD267" s="254"/>
      <c r="BE267" s="254"/>
      <c r="BF267" s="254"/>
      <c r="BG267" s="254"/>
      <c r="BH267" s="254"/>
    </row>
    <row r="268" spans="1:60" outlineLevel="1">
      <c r="A268" s="245"/>
      <c r="B268" s="246"/>
      <c r="C268" s="285" t="s">
        <v>470</v>
      </c>
      <c r="D268" s="286"/>
      <c r="E268" s="287">
        <v>50</v>
      </c>
      <c r="F268" s="251"/>
      <c r="G268" s="251"/>
      <c r="H268" s="251"/>
      <c r="I268" s="251"/>
      <c r="J268" s="251"/>
      <c r="K268" s="251"/>
      <c r="L268" s="251"/>
      <c r="M268" s="251"/>
      <c r="N268" s="252"/>
      <c r="O268" s="252"/>
      <c r="P268" s="252"/>
      <c r="Q268" s="252"/>
      <c r="R268" s="252"/>
      <c r="S268" s="252"/>
      <c r="T268" s="253"/>
      <c r="U268" s="252"/>
      <c r="V268" s="254"/>
      <c r="W268" s="254"/>
      <c r="X268" s="254"/>
      <c r="Y268" s="254"/>
      <c r="Z268" s="254"/>
      <c r="AA268" s="254"/>
      <c r="AB268" s="254"/>
      <c r="AC268" s="254"/>
      <c r="AD268" s="254"/>
      <c r="AE268" s="254" t="s">
        <v>164</v>
      </c>
      <c r="AF268" s="254">
        <v>0</v>
      </c>
      <c r="AG268" s="254"/>
      <c r="AH268" s="254"/>
      <c r="AI268" s="254"/>
      <c r="AJ268" s="254"/>
      <c r="AK268" s="254"/>
      <c r="AL268" s="254"/>
      <c r="AM268" s="254"/>
      <c r="AN268" s="254"/>
      <c r="AO268" s="254"/>
      <c r="AP268" s="254"/>
      <c r="AQ268" s="254"/>
      <c r="AR268" s="254"/>
      <c r="AS268" s="254"/>
      <c r="AT268" s="254"/>
      <c r="AU268" s="254"/>
      <c r="AV268" s="254"/>
      <c r="AW268" s="254"/>
      <c r="AX268" s="254"/>
      <c r="AY268" s="254"/>
      <c r="AZ268" s="254"/>
      <c r="BA268" s="254"/>
      <c r="BB268" s="254"/>
      <c r="BC268" s="254"/>
      <c r="BD268" s="254"/>
      <c r="BE268" s="254"/>
      <c r="BF268" s="254"/>
      <c r="BG268" s="254"/>
      <c r="BH268" s="254"/>
    </row>
    <row r="269" spans="1:60" outlineLevel="1">
      <c r="A269" s="245">
        <v>100</v>
      </c>
      <c r="B269" s="246" t="s">
        <v>471</v>
      </c>
      <c r="C269" s="247" t="s">
        <v>472</v>
      </c>
      <c r="D269" s="252" t="s">
        <v>271</v>
      </c>
      <c r="E269" s="249">
        <v>1</v>
      </c>
      <c r="F269" s="250"/>
      <c r="G269" s="251">
        <f>ROUND(E269*F269,2)</f>
        <v>0</v>
      </c>
      <c r="H269" s="250"/>
      <c r="I269" s="251">
        <f>ROUND(E269*H269,2)</f>
        <v>0</v>
      </c>
      <c r="J269" s="250"/>
      <c r="K269" s="251">
        <f>ROUND(E269*J269,2)</f>
        <v>0</v>
      </c>
      <c r="L269" s="251">
        <v>21</v>
      </c>
      <c r="M269" s="251">
        <f>G269*(1+L269/100)</f>
        <v>0</v>
      </c>
      <c r="N269" s="252">
        <v>0</v>
      </c>
      <c r="O269" s="252">
        <f>ROUND(E269*N269,5)</f>
        <v>0</v>
      </c>
      <c r="P269" s="252">
        <v>0</v>
      </c>
      <c r="Q269" s="252">
        <f>ROUND(E269*P269,5)</f>
        <v>0</v>
      </c>
      <c r="R269" s="252"/>
      <c r="S269" s="252"/>
      <c r="T269" s="253">
        <v>0</v>
      </c>
      <c r="U269" s="252">
        <f>ROUND(E269*T269,2)</f>
        <v>0</v>
      </c>
      <c r="V269" s="254"/>
      <c r="W269" s="254"/>
      <c r="X269" s="254"/>
      <c r="Y269" s="254"/>
      <c r="Z269" s="254"/>
      <c r="AA269" s="254"/>
      <c r="AB269" s="254"/>
      <c r="AC269" s="254"/>
      <c r="AD269" s="254"/>
      <c r="AE269" s="254" t="s">
        <v>110</v>
      </c>
      <c r="AF269" s="254"/>
      <c r="AG269" s="254"/>
      <c r="AH269" s="254"/>
      <c r="AI269" s="254"/>
      <c r="AJ269" s="254"/>
      <c r="AK269" s="254"/>
      <c r="AL269" s="254"/>
      <c r="AM269" s="254"/>
      <c r="AN269" s="254"/>
      <c r="AO269" s="254"/>
      <c r="AP269" s="254"/>
      <c r="AQ269" s="254"/>
      <c r="AR269" s="254"/>
      <c r="AS269" s="254"/>
      <c r="AT269" s="254"/>
      <c r="AU269" s="254"/>
      <c r="AV269" s="254"/>
      <c r="AW269" s="254"/>
      <c r="AX269" s="254"/>
      <c r="AY269" s="254"/>
      <c r="AZ269" s="254"/>
      <c r="BA269" s="254"/>
      <c r="BB269" s="254"/>
      <c r="BC269" s="254"/>
      <c r="BD269" s="254"/>
      <c r="BE269" s="254"/>
      <c r="BF269" s="254"/>
      <c r="BG269" s="254"/>
      <c r="BH269" s="254"/>
    </row>
    <row r="270" spans="1:60" outlineLevel="1">
      <c r="A270" s="245"/>
      <c r="B270" s="246"/>
      <c r="C270" s="399" t="s">
        <v>473</v>
      </c>
      <c r="D270" s="400"/>
      <c r="E270" s="401"/>
      <c r="F270" s="402"/>
      <c r="G270" s="403"/>
      <c r="H270" s="251"/>
      <c r="I270" s="251"/>
      <c r="J270" s="251"/>
      <c r="K270" s="251"/>
      <c r="L270" s="251"/>
      <c r="M270" s="251"/>
      <c r="N270" s="252"/>
      <c r="O270" s="252"/>
      <c r="P270" s="252"/>
      <c r="Q270" s="252"/>
      <c r="R270" s="252"/>
      <c r="S270" s="252"/>
      <c r="T270" s="253"/>
      <c r="U270" s="252"/>
      <c r="V270" s="254"/>
      <c r="W270" s="254"/>
      <c r="X270" s="254"/>
      <c r="Y270" s="254"/>
      <c r="Z270" s="254"/>
      <c r="AA270" s="254"/>
      <c r="AB270" s="254"/>
      <c r="AC270" s="254"/>
      <c r="AD270" s="254"/>
      <c r="AE270" s="254" t="s">
        <v>217</v>
      </c>
      <c r="AF270" s="254"/>
      <c r="AG270" s="254"/>
      <c r="AH270" s="254"/>
      <c r="AI270" s="254"/>
      <c r="AJ270" s="254"/>
      <c r="AK270" s="254"/>
      <c r="AL270" s="254"/>
      <c r="AM270" s="254"/>
      <c r="AN270" s="254"/>
      <c r="AO270" s="254"/>
      <c r="AP270" s="254"/>
      <c r="AQ270" s="254"/>
      <c r="AR270" s="254"/>
      <c r="AS270" s="254"/>
      <c r="AT270" s="254"/>
      <c r="AU270" s="254"/>
      <c r="AV270" s="254"/>
      <c r="AW270" s="254"/>
      <c r="AX270" s="254"/>
      <c r="AY270" s="254"/>
      <c r="AZ270" s="254"/>
      <c r="BA270" s="288" t="str">
        <f>C270</f>
        <v>Propojení stáv.rozvodů s novou přeložkou.</v>
      </c>
      <c r="BB270" s="254"/>
      <c r="BC270" s="254"/>
      <c r="BD270" s="254"/>
      <c r="BE270" s="254"/>
      <c r="BF270" s="254"/>
      <c r="BG270" s="254"/>
      <c r="BH270" s="254"/>
    </row>
    <row r="271" spans="1:60" outlineLevel="1">
      <c r="A271" s="245"/>
      <c r="B271" s="246"/>
      <c r="C271" s="285" t="s">
        <v>128</v>
      </c>
      <c r="D271" s="286"/>
      <c r="E271" s="287">
        <v>1</v>
      </c>
      <c r="F271" s="251"/>
      <c r="G271" s="251"/>
      <c r="H271" s="251"/>
      <c r="I271" s="251"/>
      <c r="J271" s="251"/>
      <c r="K271" s="251"/>
      <c r="L271" s="251"/>
      <c r="M271" s="251"/>
      <c r="N271" s="252"/>
      <c r="O271" s="252"/>
      <c r="P271" s="252"/>
      <c r="Q271" s="252"/>
      <c r="R271" s="252"/>
      <c r="S271" s="252"/>
      <c r="T271" s="253"/>
      <c r="U271" s="252"/>
      <c r="V271" s="254"/>
      <c r="W271" s="254"/>
      <c r="X271" s="254"/>
      <c r="Y271" s="254"/>
      <c r="Z271" s="254"/>
      <c r="AA271" s="254"/>
      <c r="AB271" s="254"/>
      <c r="AC271" s="254"/>
      <c r="AD271" s="254"/>
      <c r="AE271" s="254" t="s">
        <v>164</v>
      </c>
      <c r="AF271" s="254">
        <v>0</v>
      </c>
      <c r="AG271" s="254"/>
      <c r="AH271" s="254"/>
      <c r="AI271" s="254"/>
      <c r="AJ271" s="254"/>
      <c r="AK271" s="254"/>
      <c r="AL271" s="254"/>
      <c r="AM271" s="254"/>
      <c r="AN271" s="254"/>
      <c r="AO271" s="254"/>
      <c r="AP271" s="254"/>
      <c r="AQ271" s="254"/>
      <c r="AR271" s="254"/>
      <c r="AS271" s="254"/>
      <c r="AT271" s="254"/>
      <c r="AU271" s="254"/>
      <c r="AV271" s="254"/>
      <c r="AW271" s="254"/>
      <c r="AX271" s="254"/>
      <c r="AY271" s="254"/>
      <c r="AZ271" s="254"/>
      <c r="BA271" s="254"/>
      <c r="BB271" s="254"/>
      <c r="BC271" s="254"/>
      <c r="BD271" s="254"/>
      <c r="BE271" s="254"/>
      <c r="BF271" s="254"/>
      <c r="BG271" s="254"/>
      <c r="BH271" s="254"/>
    </row>
    <row r="272" spans="1:60" outlineLevel="1">
      <c r="A272" s="245">
        <v>101</v>
      </c>
      <c r="B272" s="246" t="s">
        <v>474</v>
      </c>
      <c r="C272" s="247" t="s">
        <v>475</v>
      </c>
      <c r="D272" s="252" t="s">
        <v>228</v>
      </c>
      <c r="E272" s="249">
        <v>5</v>
      </c>
      <c r="F272" s="250"/>
      <c r="G272" s="251">
        <f>ROUND(E272*F272,2)</f>
        <v>0</v>
      </c>
      <c r="H272" s="250"/>
      <c r="I272" s="251">
        <f>ROUND(E272*H272,2)</f>
        <v>0</v>
      </c>
      <c r="J272" s="250"/>
      <c r="K272" s="251">
        <f>ROUND(E272*J272,2)</f>
        <v>0</v>
      </c>
      <c r="L272" s="251">
        <v>21</v>
      </c>
      <c r="M272" s="251">
        <f>G272*(1+L272/100)</f>
        <v>0</v>
      </c>
      <c r="N272" s="252">
        <v>0</v>
      </c>
      <c r="O272" s="252">
        <f>ROUND(E272*N272,5)</f>
        <v>0</v>
      </c>
      <c r="P272" s="252">
        <v>0</v>
      </c>
      <c r="Q272" s="252">
        <f>ROUND(E272*P272,5)</f>
        <v>0</v>
      </c>
      <c r="R272" s="252"/>
      <c r="S272" s="252"/>
      <c r="T272" s="253">
        <v>0</v>
      </c>
      <c r="U272" s="252">
        <f>ROUND(E272*T272,2)</f>
        <v>0</v>
      </c>
      <c r="V272" s="254"/>
      <c r="W272" s="254"/>
      <c r="X272" s="254"/>
      <c r="Y272" s="254"/>
      <c r="Z272" s="254"/>
      <c r="AA272" s="254"/>
      <c r="AB272" s="254"/>
      <c r="AC272" s="254"/>
      <c r="AD272" s="254"/>
      <c r="AE272" s="254" t="s">
        <v>110</v>
      </c>
      <c r="AF272" s="254"/>
      <c r="AG272" s="254"/>
      <c r="AH272" s="254"/>
      <c r="AI272" s="254"/>
      <c r="AJ272" s="254"/>
      <c r="AK272" s="254"/>
      <c r="AL272" s="254"/>
      <c r="AM272" s="254"/>
      <c r="AN272" s="254"/>
      <c r="AO272" s="254"/>
      <c r="AP272" s="254"/>
      <c r="AQ272" s="254"/>
      <c r="AR272" s="254"/>
      <c r="AS272" s="254"/>
      <c r="AT272" s="254"/>
      <c r="AU272" s="254"/>
      <c r="AV272" s="254"/>
      <c r="AW272" s="254"/>
      <c r="AX272" s="254"/>
      <c r="AY272" s="254"/>
      <c r="AZ272" s="254"/>
      <c r="BA272" s="254"/>
      <c r="BB272" s="254"/>
      <c r="BC272" s="254"/>
      <c r="BD272" s="254"/>
      <c r="BE272" s="254"/>
      <c r="BF272" s="254"/>
      <c r="BG272" s="254"/>
      <c r="BH272" s="254"/>
    </row>
    <row r="273" spans="1:60" outlineLevel="1">
      <c r="A273" s="245"/>
      <c r="B273" s="246"/>
      <c r="C273" s="399" t="s">
        <v>476</v>
      </c>
      <c r="D273" s="400"/>
      <c r="E273" s="401"/>
      <c r="F273" s="402"/>
      <c r="G273" s="403"/>
      <c r="H273" s="251"/>
      <c r="I273" s="251"/>
      <c r="J273" s="251"/>
      <c r="K273" s="251"/>
      <c r="L273" s="251"/>
      <c r="M273" s="251"/>
      <c r="N273" s="252"/>
      <c r="O273" s="252"/>
      <c r="P273" s="252"/>
      <c r="Q273" s="252"/>
      <c r="R273" s="252"/>
      <c r="S273" s="252"/>
      <c r="T273" s="253"/>
      <c r="U273" s="252"/>
      <c r="V273" s="254"/>
      <c r="W273" s="254"/>
      <c r="X273" s="254"/>
      <c r="Y273" s="254"/>
      <c r="Z273" s="254"/>
      <c r="AA273" s="254"/>
      <c r="AB273" s="254"/>
      <c r="AC273" s="254"/>
      <c r="AD273" s="254"/>
      <c r="AE273" s="254" t="s">
        <v>217</v>
      </c>
      <c r="AF273" s="254"/>
      <c r="AG273" s="254"/>
      <c r="AH273" s="254"/>
      <c r="AI273" s="254"/>
      <c r="AJ273" s="254"/>
      <c r="AK273" s="254"/>
      <c r="AL273" s="254"/>
      <c r="AM273" s="254"/>
      <c r="AN273" s="254"/>
      <c r="AO273" s="254"/>
      <c r="AP273" s="254"/>
      <c r="AQ273" s="254"/>
      <c r="AR273" s="254"/>
      <c r="AS273" s="254"/>
      <c r="AT273" s="254"/>
      <c r="AU273" s="254"/>
      <c r="AV273" s="254"/>
      <c r="AW273" s="254"/>
      <c r="AX273" s="254"/>
      <c r="AY273" s="254"/>
      <c r="AZ273" s="254"/>
      <c r="BA273" s="288" t="str">
        <f>C273</f>
        <v>Včetně zapískování a fólie.</v>
      </c>
      <c r="BB273" s="254"/>
      <c r="BC273" s="254"/>
      <c r="BD273" s="254"/>
      <c r="BE273" s="254"/>
      <c r="BF273" s="254"/>
      <c r="BG273" s="254"/>
      <c r="BH273" s="254"/>
    </row>
    <row r="274" spans="1:60" outlineLevel="1">
      <c r="A274" s="245"/>
      <c r="B274" s="246"/>
      <c r="C274" s="285" t="s">
        <v>138</v>
      </c>
      <c r="D274" s="286"/>
      <c r="E274" s="287">
        <v>5</v>
      </c>
      <c r="F274" s="251"/>
      <c r="G274" s="251"/>
      <c r="H274" s="251"/>
      <c r="I274" s="251"/>
      <c r="J274" s="251"/>
      <c r="K274" s="251"/>
      <c r="L274" s="251"/>
      <c r="M274" s="251"/>
      <c r="N274" s="252"/>
      <c r="O274" s="252"/>
      <c r="P274" s="252"/>
      <c r="Q274" s="252"/>
      <c r="R274" s="252"/>
      <c r="S274" s="252"/>
      <c r="T274" s="253"/>
      <c r="U274" s="252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4" t="s">
        <v>164</v>
      </c>
      <c r="AF274" s="254">
        <v>0</v>
      </c>
      <c r="AG274" s="254"/>
      <c r="AH274" s="254"/>
      <c r="AI274" s="254"/>
      <c r="AJ274" s="254"/>
      <c r="AK274" s="254"/>
      <c r="AL274" s="254"/>
      <c r="AM274" s="254"/>
      <c r="AN274" s="254"/>
      <c r="AO274" s="254"/>
      <c r="AP274" s="254"/>
      <c r="AQ274" s="254"/>
      <c r="AR274" s="254"/>
      <c r="AS274" s="254"/>
      <c r="AT274" s="254"/>
      <c r="AU274" s="254"/>
      <c r="AV274" s="254"/>
      <c r="AW274" s="254"/>
      <c r="AX274" s="254"/>
      <c r="AY274" s="254"/>
      <c r="AZ274" s="254"/>
      <c r="BA274" s="254"/>
      <c r="BB274" s="254"/>
      <c r="BC274" s="254"/>
      <c r="BD274" s="254"/>
      <c r="BE274" s="254"/>
      <c r="BF274" s="254"/>
      <c r="BG274" s="254"/>
      <c r="BH274" s="254"/>
    </row>
    <row r="275" spans="1:60" outlineLevel="1">
      <c r="A275" s="245">
        <v>102</v>
      </c>
      <c r="B275" s="246" t="s">
        <v>477</v>
      </c>
      <c r="C275" s="247" t="s">
        <v>478</v>
      </c>
      <c r="D275" s="252" t="s">
        <v>228</v>
      </c>
      <c r="E275" s="249">
        <v>50</v>
      </c>
      <c r="F275" s="250"/>
      <c r="G275" s="251">
        <f>ROUND(E275*F275,2)</f>
        <v>0</v>
      </c>
      <c r="H275" s="250"/>
      <c r="I275" s="251">
        <f>ROUND(E275*H275,2)</f>
        <v>0</v>
      </c>
      <c r="J275" s="250"/>
      <c r="K275" s="251">
        <f>ROUND(E275*J275,2)</f>
        <v>0</v>
      </c>
      <c r="L275" s="251">
        <v>21</v>
      </c>
      <c r="M275" s="251">
        <f>G275*(1+L275/100)</f>
        <v>0</v>
      </c>
      <c r="N275" s="252">
        <v>0</v>
      </c>
      <c r="O275" s="252">
        <f>ROUND(E275*N275,5)</f>
        <v>0</v>
      </c>
      <c r="P275" s="252">
        <v>0</v>
      </c>
      <c r="Q275" s="252">
        <f>ROUND(E275*P275,5)</f>
        <v>0</v>
      </c>
      <c r="R275" s="252"/>
      <c r="S275" s="252"/>
      <c r="T275" s="253">
        <v>0</v>
      </c>
      <c r="U275" s="252">
        <f>ROUND(E275*T275,2)</f>
        <v>0</v>
      </c>
      <c r="V275" s="254"/>
      <c r="W275" s="254"/>
      <c r="X275" s="254"/>
      <c r="Y275" s="254"/>
      <c r="Z275" s="254"/>
      <c r="AA275" s="254"/>
      <c r="AB275" s="254"/>
      <c r="AC275" s="254"/>
      <c r="AD275" s="254"/>
      <c r="AE275" s="254" t="s">
        <v>110</v>
      </c>
      <c r="AF275" s="254"/>
      <c r="AG275" s="254"/>
      <c r="AH275" s="254"/>
      <c r="AI275" s="254"/>
      <c r="AJ275" s="254"/>
      <c r="AK275" s="254"/>
      <c r="AL275" s="254"/>
      <c r="AM275" s="254"/>
      <c r="AN275" s="254"/>
      <c r="AO275" s="254"/>
      <c r="AP275" s="254"/>
      <c r="AQ275" s="254"/>
      <c r="AR275" s="254"/>
      <c r="AS275" s="254"/>
      <c r="AT275" s="254"/>
      <c r="AU275" s="254"/>
      <c r="AV275" s="254"/>
      <c r="AW275" s="254"/>
      <c r="AX275" s="254"/>
      <c r="AY275" s="254"/>
      <c r="AZ275" s="254"/>
      <c r="BA275" s="254"/>
      <c r="BB275" s="254"/>
      <c r="BC275" s="254"/>
      <c r="BD275" s="254"/>
      <c r="BE275" s="254"/>
      <c r="BF275" s="254"/>
      <c r="BG275" s="254"/>
      <c r="BH275" s="254"/>
    </row>
    <row r="276" spans="1:60" outlineLevel="1">
      <c r="A276" s="245"/>
      <c r="B276" s="246"/>
      <c r="C276" s="399" t="s">
        <v>479</v>
      </c>
      <c r="D276" s="400"/>
      <c r="E276" s="401"/>
      <c r="F276" s="402"/>
      <c r="G276" s="403"/>
      <c r="H276" s="251"/>
      <c r="I276" s="251"/>
      <c r="J276" s="251"/>
      <c r="K276" s="251"/>
      <c r="L276" s="251"/>
      <c r="M276" s="251"/>
      <c r="N276" s="252"/>
      <c r="O276" s="252"/>
      <c r="P276" s="252"/>
      <c r="Q276" s="252"/>
      <c r="R276" s="252"/>
      <c r="S276" s="252"/>
      <c r="T276" s="253"/>
      <c r="U276" s="252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4" t="s">
        <v>217</v>
      </c>
      <c r="AF276" s="254"/>
      <c r="AG276" s="254"/>
      <c r="AH276" s="254"/>
      <c r="AI276" s="254"/>
      <c r="AJ276" s="254"/>
      <c r="AK276" s="254"/>
      <c r="AL276" s="254"/>
      <c r="AM276" s="254"/>
      <c r="AN276" s="254"/>
      <c r="AO276" s="254"/>
      <c r="AP276" s="254"/>
      <c r="AQ276" s="254"/>
      <c r="AR276" s="254"/>
      <c r="AS276" s="254"/>
      <c r="AT276" s="254"/>
      <c r="AU276" s="254"/>
      <c r="AV276" s="254"/>
      <c r="AW276" s="254"/>
      <c r="AX276" s="254"/>
      <c r="AY276" s="254"/>
      <c r="AZ276" s="254"/>
      <c r="BA276" s="288" t="str">
        <f>C276</f>
        <v>Z toho 45bm ve výkopu SO 02</v>
      </c>
      <c r="BB276" s="254"/>
      <c r="BC276" s="254"/>
      <c r="BD276" s="254"/>
      <c r="BE276" s="254"/>
      <c r="BF276" s="254"/>
      <c r="BG276" s="254"/>
      <c r="BH276" s="254"/>
    </row>
    <row r="277" spans="1:60" outlineLevel="1">
      <c r="A277" s="245"/>
      <c r="B277" s="246"/>
      <c r="C277" s="285" t="s">
        <v>470</v>
      </c>
      <c r="D277" s="286"/>
      <c r="E277" s="287">
        <v>50</v>
      </c>
      <c r="F277" s="251"/>
      <c r="G277" s="251"/>
      <c r="H277" s="251"/>
      <c r="I277" s="251"/>
      <c r="J277" s="251"/>
      <c r="K277" s="251"/>
      <c r="L277" s="251"/>
      <c r="M277" s="251"/>
      <c r="N277" s="252"/>
      <c r="O277" s="252"/>
      <c r="P277" s="252"/>
      <c r="Q277" s="252"/>
      <c r="R277" s="252"/>
      <c r="S277" s="252"/>
      <c r="T277" s="253"/>
      <c r="U277" s="252"/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4" t="s">
        <v>164</v>
      </c>
      <c r="AF277" s="254">
        <v>0</v>
      </c>
      <c r="AG277" s="254"/>
      <c r="AH277" s="254"/>
      <c r="AI277" s="254"/>
      <c r="AJ277" s="254"/>
      <c r="AK277" s="254"/>
      <c r="AL277" s="254"/>
      <c r="AM277" s="254"/>
      <c r="AN277" s="254"/>
      <c r="AO277" s="254"/>
      <c r="AP277" s="254"/>
      <c r="AQ277" s="254"/>
      <c r="AR277" s="254"/>
      <c r="AS277" s="254"/>
      <c r="AT277" s="254"/>
      <c r="AU277" s="254"/>
      <c r="AV277" s="254"/>
      <c r="AW277" s="254"/>
      <c r="AX277" s="254"/>
      <c r="AY277" s="254"/>
      <c r="AZ277" s="254"/>
      <c r="BA277" s="254"/>
      <c r="BB277" s="254"/>
      <c r="BC277" s="254"/>
      <c r="BD277" s="254"/>
      <c r="BE277" s="254"/>
      <c r="BF277" s="254"/>
      <c r="BG277" s="254"/>
      <c r="BH277" s="254"/>
    </row>
    <row r="278" spans="1:60" outlineLevel="1">
      <c r="A278" s="245">
        <v>103</v>
      </c>
      <c r="B278" s="246" t="s">
        <v>480</v>
      </c>
      <c r="C278" s="247" t="s">
        <v>481</v>
      </c>
      <c r="D278" s="252" t="s">
        <v>228</v>
      </c>
      <c r="E278" s="249">
        <v>25</v>
      </c>
      <c r="F278" s="250"/>
      <c r="G278" s="251">
        <f>ROUND(E278*F278,2)</f>
        <v>0</v>
      </c>
      <c r="H278" s="250"/>
      <c r="I278" s="251">
        <f>ROUND(E278*H278,2)</f>
        <v>0</v>
      </c>
      <c r="J278" s="250"/>
      <c r="K278" s="251">
        <f>ROUND(E278*J278,2)</f>
        <v>0</v>
      </c>
      <c r="L278" s="251">
        <v>21</v>
      </c>
      <c r="M278" s="251">
        <f>G278*(1+L278/100)</f>
        <v>0</v>
      </c>
      <c r="N278" s="252">
        <v>0</v>
      </c>
      <c r="O278" s="252">
        <f>ROUND(E278*N278,5)</f>
        <v>0</v>
      </c>
      <c r="P278" s="252">
        <v>0</v>
      </c>
      <c r="Q278" s="252">
        <f>ROUND(E278*P278,5)</f>
        <v>0</v>
      </c>
      <c r="R278" s="252"/>
      <c r="S278" s="252"/>
      <c r="T278" s="253">
        <v>0</v>
      </c>
      <c r="U278" s="252">
        <f>ROUND(E278*T278,2)</f>
        <v>0</v>
      </c>
      <c r="V278" s="254"/>
      <c r="W278" s="254"/>
      <c r="X278" s="254"/>
      <c r="Y278" s="254"/>
      <c r="Z278" s="254"/>
      <c r="AA278" s="254"/>
      <c r="AB278" s="254"/>
      <c r="AC278" s="254"/>
      <c r="AD278" s="254"/>
      <c r="AE278" s="254" t="s">
        <v>110</v>
      </c>
      <c r="AF278" s="254"/>
      <c r="AG278" s="254"/>
      <c r="AH278" s="254"/>
      <c r="AI278" s="254"/>
      <c r="AJ278" s="254"/>
      <c r="AK278" s="254"/>
      <c r="AL278" s="254"/>
      <c r="AM278" s="254"/>
      <c r="AN278" s="254"/>
      <c r="AO278" s="254"/>
      <c r="AP278" s="254"/>
      <c r="AQ278" s="254"/>
      <c r="AR278" s="254"/>
      <c r="AS278" s="254"/>
      <c r="AT278" s="254"/>
      <c r="AU278" s="254"/>
      <c r="AV278" s="254"/>
      <c r="AW278" s="254"/>
      <c r="AX278" s="254"/>
      <c r="AY278" s="254"/>
      <c r="AZ278" s="254"/>
      <c r="BA278" s="254"/>
      <c r="BB278" s="254"/>
      <c r="BC278" s="254"/>
      <c r="BD278" s="254"/>
      <c r="BE278" s="254"/>
      <c r="BF278" s="254"/>
      <c r="BG278" s="254"/>
      <c r="BH278" s="254"/>
    </row>
    <row r="279" spans="1:60" outlineLevel="1">
      <c r="A279" s="263"/>
      <c r="B279" s="264"/>
      <c r="C279" s="289" t="s">
        <v>482</v>
      </c>
      <c r="D279" s="290"/>
      <c r="E279" s="291">
        <v>25</v>
      </c>
      <c r="F279" s="269"/>
      <c r="G279" s="269"/>
      <c r="H279" s="269"/>
      <c r="I279" s="269"/>
      <c r="J279" s="269"/>
      <c r="K279" s="269"/>
      <c r="L279" s="269"/>
      <c r="M279" s="269"/>
      <c r="N279" s="270"/>
      <c r="O279" s="270"/>
      <c r="P279" s="270"/>
      <c r="Q279" s="270"/>
      <c r="R279" s="270"/>
      <c r="S279" s="270"/>
      <c r="T279" s="271"/>
      <c r="U279" s="270"/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4" t="s">
        <v>164</v>
      </c>
      <c r="AF279" s="254">
        <v>0</v>
      </c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  <c r="AQ279" s="254"/>
      <c r="AR279" s="254"/>
      <c r="AS279" s="254"/>
      <c r="AT279" s="254"/>
      <c r="AU279" s="254"/>
      <c r="AV279" s="254"/>
      <c r="AW279" s="254"/>
      <c r="AX279" s="254"/>
      <c r="AY279" s="254"/>
      <c r="AZ279" s="254"/>
      <c r="BA279" s="254"/>
      <c r="BB279" s="254"/>
      <c r="BC279" s="254"/>
      <c r="BD279" s="254"/>
      <c r="BE279" s="254"/>
      <c r="BF279" s="254"/>
      <c r="BG279" s="254"/>
      <c r="BH279" s="254"/>
    </row>
    <row r="280" spans="1:60">
      <c r="A280" s="272"/>
      <c r="B280" s="273" t="s">
        <v>123</v>
      </c>
      <c r="C280" s="274" t="s">
        <v>123</v>
      </c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AC280" s="96">
        <v>15</v>
      </c>
      <c r="AD280" s="96">
        <v>21</v>
      </c>
    </row>
    <row r="281" spans="1:60">
      <c r="A281" s="275"/>
      <c r="B281" s="276">
        <v>26</v>
      </c>
      <c r="C281" s="277" t="s">
        <v>123</v>
      </c>
      <c r="D281" s="278"/>
      <c r="E281" s="278"/>
      <c r="F281" s="278"/>
      <c r="G281" s="279">
        <f>G8+G51+G72+G85+G120+G150+G167+G178+G190+G204+G218+G244+G256+G258+G263+G266</f>
        <v>0</v>
      </c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AC281" s="96">
        <f>SUMIF(L7:L279,AC280,G7:G279)</f>
        <v>0</v>
      </c>
      <c r="AD281" s="96">
        <f>SUMIF(L7:L279,AD280,G7:G279)</f>
        <v>0</v>
      </c>
      <c r="AE281" s="96" t="s">
        <v>124</v>
      </c>
    </row>
    <row r="282" spans="1:60">
      <c r="A282" s="272"/>
      <c r="B282" s="273" t="s">
        <v>123</v>
      </c>
      <c r="C282" s="274" t="s">
        <v>123</v>
      </c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</row>
    <row r="283" spans="1:60">
      <c r="A283" s="272"/>
      <c r="B283" s="273" t="s">
        <v>123</v>
      </c>
      <c r="C283" s="274" t="s">
        <v>123</v>
      </c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</row>
    <row r="284" spans="1:60">
      <c r="A284" s="394"/>
      <c r="B284" s="394"/>
      <c r="C284" s="395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</row>
    <row r="285" spans="1:60">
      <c r="A285" s="378"/>
      <c r="B285" s="379"/>
      <c r="C285" s="380"/>
      <c r="D285" s="379"/>
      <c r="E285" s="379"/>
      <c r="F285" s="379"/>
      <c r="G285" s="381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AE285" s="96" t="s">
        <v>125</v>
      </c>
    </row>
    <row r="286" spans="1:60">
      <c r="A286" s="382"/>
      <c r="B286" s="383"/>
      <c r="C286" s="384"/>
      <c r="D286" s="383"/>
      <c r="E286" s="383"/>
      <c r="F286" s="383"/>
      <c r="G286" s="385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</row>
    <row r="287" spans="1:60">
      <c r="A287" s="382"/>
      <c r="B287" s="383"/>
      <c r="C287" s="384"/>
      <c r="D287" s="383"/>
      <c r="E287" s="383"/>
      <c r="F287" s="383"/>
      <c r="G287" s="385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</row>
    <row r="288" spans="1:60">
      <c r="A288" s="382"/>
      <c r="B288" s="383"/>
      <c r="C288" s="384"/>
      <c r="D288" s="383"/>
      <c r="E288" s="383"/>
      <c r="F288" s="383"/>
      <c r="G288" s="385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</row>
    <row r="289" spans="1:31">
      <c r="A289" s="386"/>
      <c r="B289" s="387"/>
      <c r="C289" s="388"/>
      <c r="D289" s="387"/>
      <c r="E289" s="387"/>
      <c r="F289" s="387"/>
      <c r="G289" s="389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</row>
    <row r="290" spans="1:31">
      <c r="A290" s="272"/>
      <c r="B290" s="273" t="s">
        <v>123</v>
      </c>
      <c r="C290" s="274" t="s">
        <v>123</v>
      </c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</row>
    <row r="291" spans="1:31">
      <c r="C291" s="281"/>
      <c r="AE291" s="96" t="s">
        <v>126</v>
      </c>
    </row>
  </sheetData>
  <mergeCells count="26">
    <mergeCell ref="A284:C284"/>
    <mergeCell ref="A285:G289"/>
    <mergeCell ref="C216:G216"/>
    <mergeCell ref="C227:G227"/>
    <mergeCell ref="C231:G231"/>
    <mergeCell ref="C270:G270"/>
    <mergeCell ref="C273:G273"/>
    <mergeCell ref="C276:G276"/>
    <mergeCell ref="C203:G203"/>
    <mergeCell ref="C61:G61"/>
    <mergeCell ref="C95:G95"/>
    <mergeCell ref="C126:G126"/>
    <mergeCell ref="C129:G129"/>
    <mergeCell ref="C132:G132"/>
    <mergeCell ref="C142:G142"/>
    <mergeCell ref="C180:G180"/>
    <mergeCell ref="C185:G185"/>
    <mergeCell ref="C194:G194"/>
    <mergeCell ref="C199:G199"/>
    <mergeCell ref="C201:G201"/>
    <mergeCell ref="C54:G54"/>
    <mergeCell ref="A1:G1"/>
    <mergeCell ref="C2:G2"/>
    <mergeCell ref="C3:G3"/>
    <mergeCell ref="C4:G4"/>
    <mergeCell ref="C53:G53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7"/>
  <sheetViews>
    <sheetView workbookViewId="0">
      <selection activeCell="C5" sqref="C5"/>
    </sheetView>
  </sheetViews>
  <sheetFormatPr defaultRowHeight="15"/>
  <cols>
    <col min="1" max="1" width="50.28515625" style="304" bestFit="1" customWidth="1"/>
    <col min="2" max="2" width="12.7109375" style="305" bestFit="1" customWidth="1"/>
    <col min="3" max="3" width="15.42578125" style="305" bestFit="1" customWidth="1"/>
    <col min="4" max="5" width="9.140625" style="295"/>
    <col min="6" max="6" width="0" style="306" hidden="1" customWidth="1"/>
    <col min="7" max="16384" width="9.140625" style="295"/>
  </cols>
  <sheetData>
    <row r="1" spans="1:4" ht="15.75">
      <c r="A1" s="292" t="s">
        <v>71</v>
      </c>
      <c r="B1" s="293" t="s">
        <v>483</v>
      </c>
      <c r="C1" s="293" t="s">
        <v>484</v>
      </c>
      <c r="D1" s="294"/>
    </row>
    <row r="2" spans="1:4" ht="16.5">
      <c r="A2" s="296" t="s">
        <v>485</v>
      </c>
      <c r="B2" s="297"/>
      <c r="C2" s="297"/>
      <c r="D2" s="294"/>
    </row>
    <row r="3" spans="1:4" ht="15.75">
      <c r="A3" s="298" t="s">
        <v>91</v>
      </c>
      <c r="B3" s="299">
        <f>'SO 02 - Rozpočet Pol'!G38</f>
        <v>0</v>
      </c>
      <c r="C3" s="299"/>
      <c r="D3" s="294"/>
    </row>
    <row r="4" spans="1:4" ht="15.75">
      <c r="A4" s="298" t="s">
        <v>486</v>
      </c>
      <c r="B4" s="299">
        <f>B3*Parametry!B16/100</f>
        <v>0</v>
      </c>
      <c r="C4" s="299">
        <f>B3*Parametry!B17/ 100</f>
        <v>0</v>
      </c>
      <c r="D4" s="294"/>
    </row>
    <row r="5" spans="1:4" ht="15.75">
      <c r="A5" s="298" t="s">
        <v>487</v>
      </c>
      <c r="B5" s="299"/>
      <c r="C5" s="299">
        <f>('SO 02 - Rozpočet Pol'!G95)+0</f>
        <v>0</v>
      </c>
      <c r="D5" s="294"/>
    </row>
    <row r="6" spans="1:4" ht="15.75">
      <c r="A6" s="298" t="s">
        <v>488</v>
      </c>
      <c r="B6" s="299"/>
      <c r="C6" s="299">
        <f>('SO 02 - Rozpočet Pol'!J38)+('SO 02 - Rozpočet Pol'!J95)+0</f>
        <v>0</v>
      </c>
      <c r="D6" s="294"/>
    </row>
    <row r="7" spans="1:4" ht="15.75">
      <c r="A7" s="300" t="s">
        <v>489</v>
      </c>
      <c r="B7" s="301">
        <f>B3 + B4</f>
        <v>0</v>
      </c>
      <c r="C7" s="301">
        <f>C3 + C4 + C5 + C6</f>
        <v>0</v>
      </c>
      <c r="D7" s="294"/>
    </row>
    <row r="8" spans="1:4" ht="15.75">
      <c r="A8" s="298" t="s">
        <v>490</v>
      </c>
      <c r="B8" s="299"/>
      <c r="C8" s="299">
        <f>(C5 + C6) *Parametry!B18/ 100</f>
        <v>0</v>
      </c>
      <c r="D8" s="294"/>
    </row>
    <row r="9" spans="1:4" ht="15.75">
      <c r="A9" s="298" t="s">
        <v>157</v>
      </c>
      <c r="B9" s="299"/>
      <c r="C9" s="299">
        <f>0 + 0</f>
        <v>0</v>
      </c>
      <c r="D9" s="294"/>
    </row>
    <row r="10" spans="1:4" ht="15.75">
      <c r="A10" s="298" t="s">
        <v>129</v>
      </c>
      <c r="B10" s="299"/>
      <c r="C10" s="299">
        <f>('SO 02 - Rozpočet Pol'!G113)+('SO 02 - Rozpočet Pol'!J113)</f>
        <v>0</v>
      </c>
      <c r="D10" s="294"/>
    </row>
    <row r="11" spans="1:4" ht="15.75">
      <c r="A11" s="298" t="s">
        <v>491</v>
      </c>
      <c r="B11" s="299"/>
      <c r="C11" s="299">
        <f>(C9 + C10)*Parametry!B19/100</f>
        <v>0</v>
      </c>
      <c r="D11" s="294"/>
    </row>
    <row r="12" spans="1:4" ht="15.75">
      <c r="A12" s="300" t="s">
        <v>492</v>
      </c>
      <c r="B12" s="301">
        <f>B7</f>
        <v>0</v>
      </c>
      <c r="C12" s="301">
        <f>C7 + C8 + C9 + C10 + C11</f>
        <v>0</v>
      </c>
      <c r="D12" s="294"/>
    </row>
    <row r="13" spans="1:4" ht="15.75">
      <c r="A13" s="298" t="s">
        <v>493</v>
      </c>
      <c r="B13" s="299"/>
      <c r="C13" s="299">
        <f>(B12 + C12) *Parametry!B20/ 100</f>
        <v>0</v>
      </c>
      <c r="D13" s="294"/>
    </row>
    <row r="14" spans="1:4" ht="15.75">
      <c r="A14" s="298" t="s">
        <v>494</v>
      </c>
      <c r="B14" s="299"/>
      <c r="C14" s="299">
        <f>(B12 + C12) *Parametry!B21 / 100</f>
        <v>0</v>
      </c>
      <c r="D14" s="294"/>
    </row>
    <row r="15" spans="1:4" ht="15.75">
      <c r="A15" s="298" t="s">
        <v>495</v>
      </c>
      <c r="B15" s="299"/>
      <c r="C15" s="299">
        <f>(B7 + C7) *Parametry!B22/ 100</f>
        <v>0</v>
      </c>
      <c r="D15" s="294"/>
    </row>
    <row r="16" spans="1:4" ht="16.5">
      <c r="A16" s="296" t="s">
        <v>496</v>
      </c>
      <c r="B16" s="297"/>
      <c r="C16" s="297">
        <f>B12 + C12 + C13 + C14 + C15</f>
        <v>0</v>
      </c>
      <c r="D16" s="294"/>
    </row>
    <row r="17" spans="1:4" ht="15.75">
      <c r="A17" s="298" t="s">
        <v>123</v>
      </c>
      <c r="B17" s="299"/>
      <c r="C17" s="299"/>
      <c r="D17" s="294"/>
    </row>
    <row r="18" spans="1:4" ht="16.5">
      <c r="A18" s="296" t="s">
        <v>52</v>
      </c>
      <c r="B18" s="297"/>
      <c r="C18" s="297"/>
      <c r="D18" s="294"/>
    </row>
    <row r="19" spans="1:4" ht="15.75">
      <c r="A19" s="298" t="s">
        <v>497</v>
      </c>
      <c r="B19" s="299"/>
      <c r="C19" s="299">
        <f>C12 * Parametry!B23/ 100</f>
        <v>0</v>
      </c>
      <c r="D19" s="294"/>
    </row>
    <row r="20" spans="1:4" ht="15.75">
      <c r="A20" s="298" t="s">
        <v>498</v>
      </c>
      <c r="B20" s="299"/>
      <c r="C20" s="299">
        <f>C12 *Parametry!B24 / 100</f>
        <v>0</v>
      </c>
      <c r="D20" s="294"/>
    </row>
    <row r="21" spans="1:4" ht="16.5">
      <c r="A21" s="296" t="s">
        <v>499</v>
      </c>
      <c r="B21" s="297"/>
      <c r="C21" s="297">
        <f>C19 + C20</f>
        <v>0</v>
      </c>
      <c r="D21" s="294"/>
    </row>
    <row r="22" spans="1:4" ht="15.75">
      <c r="A22" s="298" t="s">
        <v>500</v>
      </c>
      <c r="B22" s="299"/>
      <c r="C22" s="299">
        <f>Parametry!B25*Parametry!B28*(C16*Parametry!B27)^Parametry!B26</f>
        <v>0</v>
      </c>
      <c r="D22" s="294"/>
    </row>
    <row r="23" spans="1:4" ht="15.75">
      <c r="A23" s="298" t="s">
        <v>123</v>
      </c>
      <c r="B23" s="299"/>
      <c r="C23" s="299"/>
      <c r="D23" s="294"/>
    </row>
    <row r="24" spans="1:4" ht="18">
      <c r="A24" s="302" t="s">
        <v>501</v>
      </c>
      <c r="B24" s="303"/>
      <c r="C24" s="303">
        <f>C16 + C21 + C22</f>
        <v>0</v>
      </c>
      <c r="D24" s="294"/>
    </row>
    <row r="25" spans="1:4" ht="15.75">
      <c r="A25" s="298" t="s">
        <v>502</v>
      </c>
      <c r="B25" s="299">
        <f>(SUM('SO 02 - Rozpočet Pol'!G37)+SUM('SO 02 - Rozpočet Pol'!G40:G94)+SUM('SO 02 - Rozpočet Pol'!G97:G112))+(SUM('SO 02 - Rozpočet Pol'!J37)+SUM('SO 02 - Rozpočet Pol'!J40:J94)+SUM('SO 02 - Rozpočet Pol'!J97:J112)) + B4 + C4 + C8 + C11 + C13 + C14 + C15 + C21 + C22</f>
        <v>0</v>
      </c>
      <c r="C25" s="299">
        <f>B25 *Parametry!B31/ 100</f>
        <v>0</v>
      </c>
      <c r="D25" s="294"/>
    </row>
    <row r="26" spans="1:4" ht="15.75">
      <c r="A26" s="298" t="s">
        <v>503</v>
      </c>
      <c r="B26" s="299">
        <f>(SUM('SO 02 - Rozpočet Pol'!G40,'SO 02 - Rozpočet Pol'!G42,'SO 02 - Rozpočet Pol'!G44,'SO 02 - Rozpočet Pol'!G50,'SO 02 - Rozpočet Pol'!G53,'SO 02 - Rozpočet Pol'!G55,'SO 02 - Rozpočet Pol'!G57,'SO 02 - Rozpočet Pol'!G61,'SO 02 - Rozpočet Pol'!G63,'SO 02 - Rozpočet Pol'!G65,'SO 02 - Rozpočet Pol'!G67,'SO 02 - Rozpočet Pol'!G71,'SO 02 - Rozpočet Pol'!G74,'SO 02 - Rozpočet Pol'!G76,'SO 02 - Rozpočet Pol'!G78,'SO 02 - Rozpočet Pol'!G80,'SO 02 - Rozpočet Pol'!G82:G83,'SO 02 - Rozpočet Pol'!G85,'SO 02 - Rozpočet Pol'!G87,'SO 02 - Rozpočet Pol'!G91:G92)+SUM('SO 02 - Rozpočet Pol'!G97,'SO 02 - Rozpočet Pol'!G99,'SO 02 - Rozpočet Pol'!G102,'SO 02 - Rozpočet Pol'!G104,'SO 02 - Rozpočet Pol'!G106,'SO 02 - Rozpočet Pol'!G108,'SO 02 - Rozpočet Pol'!G110)+(SUM('SO 02 - Rozpočet Pol'!J40,'SO 02 - Rozpočet Pol'!J42,'SO 02 - Rozpočet Pol'!J44,'SO 02 - Rozpočet Pol'!J50,'SO 02 - Rozpočet Pol'!J53,'SO 02 - Rozpočet Pol'!J55,'SO 02 - Rozpočet Pol'!J57,'SO 02 - Rozpočet Pol'!J61,'SO 02 - Rozpočet Pol'!J63,'SO 02 - Rozpočet Pol'!J65,'SO 02 - Rozpočet Pol'!J67,'SO 02 - Rozpočet Pol'!J71,'SO 02 - Rozpočet Pol'!J74,'SO 02 - Rozpočet Pol'!J76,'SO 02 - Rozpočet Pol'!J78,'SO 02 - Rozpočet Pol'!J80,'SO 02 - Rozpočet Pol'!J82:J83,'SO 02 - Rozpočet Pol'!J85,'SO 02 - Rozpočet Pol'!J87,'SO 02 - Rozpočet Pol'!J91:J92)+SUM('SO 02 - Rozpočet Pol'!J97,'SO 02 - Rozpočet Pol'!J99,'SO 02 - Rozpočet Pol'!J102,'SO 02 - Rozpočet Pol'!J104,'SO 02 - Rozpočet Pol'!J106,'SO 02 - Rozpočet Pol'!J108,'SO 02 - Rozpočet Pol'!J110)))</f>
        <v>0</v>
      </c>
      <c r="C26" s="299">
        <f>B26 *Parametry!B32/ 100</f>
        <v>0</v>
      </c>
      <c r="D26" s="294"/>
    </row>
    <row r="27" spans="1:4" ht="18">
      <c r="A27" s="302" t="s">
        <v>504</v>
      </c>
      <c r="B27" s="303"/>
      <c r="C27" s="303">
        <f>C24 + C25 + C26</f>
        <v>0</v>
      </c>
      <c r="D27" s="294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zoomScale="90" zoomScaleNormal="90" workbookViewId="0">
      <selection activeCell="F6" sqref="F5:F6"/>
    </sheetView>
  </sheetViews>
  <sheetFormatPr defaultRowHeight="15"/>
  <cols>
    <col min="1" max="1" width="14.7109375" style="304" bestFit="1" customWidth="1"/>
    <col min="2" max="2" width="8.140625" style="304" bestFit="1" customWidth="1"/>
    <col min="3" max="3" width="106.28515625" style="313" customWidth="1"/>
    <col min="4" max="4" width="5" style="304" bestFit="1" customWidth="1"/>
    <col min="5" max="5" width="8.28515625" style="305" bestFit="1" customWidth="1"/>
    <col min="6" max="6" width="11.42578125" style="305" bestFit="1" customWidth="1"/>
    <col min="7" max="7" width="17.140625" style="305" bestFit="1" customWidth="1"/>
    <col min="8" max="8" width="18.42578125" style="305" customWidth="1"/>
    <col min="9" max="9" width="10.140625" style="305" bestFit="1" customWidth="1"/>
    <col min="10" max="10" width="16.28515625" style="305" bestFit="1" customWidth="1"/>
    <col min="11" max="11" width="11.42578125" style="305" bestFit="1" customWidth="1"/>
    <col min="12" max="12" width="15.42578125" style="305" bestFit="1" customWidth="1"/>
    <col min="13" max="14" width="9.140625" style="295"/>
    <col min="15" max="15" width="0" style="306" hidden="1" customWidth="1"/>
    <col min="16" max="16384" width="9.140625" style="295"/>
  </cols>
  <sheetData>
    <row r="1" spans="1:14" ht="15.75">
      <c r="A1" s="292" t="s">
        <v>505</v>
      </c>
      <c r="B1" s="292" t="s">
        <v>506</v>
      </c>
      <c r="C1" s="307" t="s">
        <v>71</v>
      </c>
      <c r="D1" s="292" t="s">
        <v>507</v>
      </c>
      <c r="E1" s="293" t="s">
        <v>508</v>
      </c>
      <c r="F1" s="293" t="s">
        <v>509</v>
      </c>
      <c r="G1" s="293" t="s">
        <v>510</v>
      </c>
      <c r="H1" s="293" t="s">
        <v>744</v>
      </c>
      <c r="I1" s="293" t="s">
        <v>93</v>
      </c>
      <c r="J1" s="293" t="s">
        <v>511</v>
      </c>
      <c r="K1" s="293" t="s">
        <v>512</v>
      </c>
      <c r="L1" s="293" t="s">
        <v>17</v>
      </c>
      <c r="M1" s="294"/>
      <c r="N1" s="294"/>
    </row>
    <row r="2" spans="1:14" ht="18">
      <c r="A2" s="302" t="s">
        <v>123</v>
      </c>
      <c r="B2" s="302" t="s">
        <v>123</v>
      </c>
      <c r="C2" s="308" t="s">
        <v>513</v>
      </c>
      <c r="D2" s="302" t="s">
        <v>123</v>
      </c>
      <c r="E2" s="303"/>
      <c r="F2" s="303"/>
      <c r="G2" s="303"/>
      <c r="H2" s="303"/>
      <c r="I2" s="303"/>
      <c r="J2" s="303"/>
      <c r="K2" s="303"/>
      <c r="L2" s="303"/>
      <c r="M2" s="294"/>
      <c r="N2" s="294"/>
    </row>
    <row r="3" spans="1:14" ht="16.5">
      <c r="A3" s="309" t="s">
        <v>514</v>
      </c>
      <c r="B3" s="309" t="s">
        <v>123</v>
      </c>
      <c r="C3" s="310" t="s">
        <v>515</v>
      </c>
      <c r="D3" s="309" t="s">
        <v>123</v>
      </c>
      <c r="E3" s="311"/>
      <c r="F3" s="311"/>
      <c r="G3" s="311"/>
      <c r="H3" s="311"/>
      <c r="I3" s="311"/>
      <c r="J3" s="311"/>
      <c r="K3" s="311"/>
      <c r="L3" s="311"/>
      <c r="M3" s="294"/>
      <c r="N3" s="294"/>
    </row>
    <row r="4" spans="1:14" ht="16.5">
      <c r="A4" s="309" t="s">
        <v>516</v>
      </c>
      <c r="B4" s="309" t="s">
        <v>123</v>
      </c>
      <c r="C4" s="310" t="s">
        <v>517</v>
      </c>
      <c r="D4" s="309" t="s">
        <v>123</v>
      </c>
      <c r="E4" s="311"/>
      <c r="F4" s="311"/>
      <c r="G4" s="311"/>
      <c r="H4" s="311"/>
      <c r="I4" s="311"/>
      <c r="J4" s="311"/>
      <c r="K4" s="311"/>
      <c r="L4" s="311"/>
      <c r="M4" s="294"/>
      <c r="N4" s="294"/>
    </row>
    <row r="5" spans="1:14" ht="15.75">
      <c r="A5" s="298" t="s">
        <v>518</v>
      </c>
      <c r="B5" s="298" t="s">
        <v>123</v>
      </c>
      <c r="C5" s="312" t="s">
        <v>519</v>
      </c>
      <c r="D5" s="298" t="s">
        <v>520</v>
      </c>
      <c r="E5" s="299">
        <v>1</v>
      </c>
      <c r="F5" s="324"/>
      <c r="G5" s="299">
        <f>E5*F5</f>
        <v>0</v>
      </c>
      <c r="H5" s="299"/>
      <c r="I5" s="324"/>
      <c r="J5" s="299">
        <f>E5*I5</f>
        <v>0</v>
      </c>
      <c r="K5" s="299">
        <f>F5+I5</f>
        <v>0</v>
      </c>
      <c r="L5" s="299">
        <f>G5+J5</f>
        <v>0</v>
      </c>
      <c r="M5" s="294"/>
      <c r="N5" s="294"/>
    </row>
    <row r="6" spans="1:14" ht="15.75">
      <c r="A6" s="298" t="s">
        <v>521</v>
      </c>
      <c r="B6" s="298" t="s">
        <v>123</v>
      </c>
      <c r="C6" s="312" t="s">
        <v>522</v>
      </c>
      <c r="D6" s="298" t="s">
        <v>520</v>
      </c>
      <c r="E6" s="299">
        <v>1</v>
      </c>
      <c r="F6" s="324"/>
      <c r="G6" s="299">
        <f>E6*F6</f>
        <v>0</v>
      </c>
      <c r="H6" s="299"/>
      <c r="I6" s="324"/>
      <c r="J6" s="299">
        <f>E6*I6</f>
        <v>0</v>
      </c>
      <c r="K6" s="299">
        <f>F6+I6</f>
        <v>0</v>
      </c>
      <c r="L6" s="299">
        <f>G6+J6</f>
        <v>0</v>
      </c>
      <c r="M6" s="294"/>
      <c r="N6" s="294"/>
    </row>
    <row r="7" spans="1:14" ht="16.5">
      <c r="A7" s="309" t="s">
        <v>523</v>
      </c>
      <c r="B7" s="309" t="s">
        <v>123</v>
      </c>
      <c r="C7" s="310" t="s">
        <v>524</v>
      </c>
      <c r="D7" s="309" t="s">
        <v>123</v>
      </c>
      <c r="E7" s="311"/>
      <c r="F7" s="311"/>
      <c r="G7" s="311"/>
      <c r="H7" s="311"/>
      <c r="I7" s="311"/>
      <c r="J7" s="311"/>
      <c r="K7" s="311"/>
      <c r="L7" s="311"/>
      <c r="M7" s="294"/>
      <c r="N7" s="294"/>
    </row>
    <row r="8" spans="1:14" ht="15.75">
      <c r="A8" s="298" t="s">
        <v>525</v>
      </c>
      <c r="B8" s="298" t="s">
        <v>123</v>
      </c>
      <c r="C8" s="312" t="s">
        <v>526</v>
      </c>
      <c r="D8" s="298" t="s">
        <v>520</v>
      </c>
      <c r="E8" s="299">
        <v>1</v>
      </c>
      <c r="F8" s="324"/>
      <c r="G8" s="299">
        <f>E8*F8</f>
        <v>0</v>
      </c>
      <c r="H8" s="299"/>
      <c r="I8" s="324"/>
      <c r="J8" s="299">
        <f>E8*I8</f>
        <v>0</v>
      </c>
      <c r="K8" s="299">
        <f>F8+I8</f>
        <v>0</v>
      </c>
      <c r="L8" s="299">
        <f>G8+J8</f>
        <v>0</v>
      </c>
      <c r="M8" s="294"/>
      <c r="N8" s="294"/>
    </row>
    <row r="9" spans="1:14" ht="16.5">
      <c r="A9" s="309" t="s">
        <v>527</v>
      </c>
      <c r="B9" s="309" t="s">
        <v>123</v>
      </c>
      <c r="C9" s="310" t="s">
        <v>528</v>
      </c>
      <c r="D9" s="309" t="s">
        <v>123</v>
      </c>
      <c r="E9" s="311"/>
      <c r="F9" s="311"/>
      <c r="G9" s="311"/>
      <c r="H9" s="311"/>
      <c r="I9" s="311"/>
      <c r="J9" s="311"/>
      <c r="K9" s="311"/>
      <c r="L9" s="311"/>
      <c r="M9" s="294"/>
      <c r="N9" s="294"/>
    </row>
    <row r="10" spans="1:14" ht="15.75">
      <c r="A10" s="298" t="s">
        <v>518</v>
      </c>
      <c r="B10" s="298" t="s">
        <v>123</v>
      </c>
      <c r="C10" s="312" t="s">
        <v>529</v>
      </c>
      <c r="D10" s="298" t="s">
        <v>520</v>
      </c>
      <c r="E10" s="299">
        <v>1</v>
      </c>
      <c r="F10" s="324"/>
      <c r="G10" s="299">
        <f>E10*F10</f>
        <v>0</v>
      </c>
      <c r="H10" s="299"/>
      <c r="I10" s="324"/>
      <c r="J10" s="299">
        <f>E10*I10</f>
        <v>0</v>
      </c>
      <c r="K10" s="299">
        <f>F10+I10</f>
        <v>0</v>
      </c>
      <c r="L10" s="299">
        <f>G10+J10</f>
        <v>0</v>
      </c>
      <c r="M10" s="294"/>
      <c r="N10" s="294"/>
    </row>
    <row r="11" spans="1:14" ht="16.5">
      <c r="A11" s="309" t="s">
        <v>530</v>
      </c>
      <c r="B11" s="309" t="s">
        <v>123</v>
      </c>
      <c r="C11" s="310" t="s">
        <v>531</v>
      </c>
      <c r="D11" s="309" t="s">
        <v>123</v>
      </c>
      <c r="E11" s="311"/>
      <c r="F11" s="311"/>
      <c r="G11" s="311"/>
      <c r="H11" s="311"/>
      <c r="I11" s="311"/>
      <c r="J11" s="311"/>
      <c r="K11" s="311"/>
      <c r="L11" s="311"/>
      <c r="M11" s="294"/>
      <c r="N11" s="294"/>
    </row>
    <row r="12" spans="1:14" ht="15.75">
      <c r="A12" s="298" t="s">
        <v>532</v>
      </c>
      <c r="B12" s="298" t="s">
        <v>123</v>
      </c>
      <c r="C12" s="312" t="s">
        <v>533</v>
      </c>
      <c r="D12" s="298" t="s">
        <v>534</v>
      </c>
      <c r="E12" s="299">
        <v>1</v>
      </c>
      <c r="F12" s="324"/>
      <c r="G12" s="299">
        <f>E12*F12</f>
        <v>0</v>
      </c>
      <c r="H12" s="299"/>
      <c r="I12" s="324"/>
      <c r="J12" s="299">
        <f>E12*I12</f>
        <v>0</v>
      </c>
      <c r="K12" s="299">
        <f>F12+I12</f>
        <v>0</v>
      </c>
      <c r="L12" s="299">
        <f>G12+J12</f>
        <v>0</v>
      </c>
      <c r="M12" s="294"/>
      <c r="N12" s="294"/>
    </row>
    <row r="13" spans="1:14" ht="16.5">
      <c r="A13" s="309" t="s">
        <v>535</v>
      </c>
      <c r="B13" s="309" t="s">
        <v>123</v>
      </c>
      <c r="C13" s="310" t="s">
        <v>536</v>
      </c>
      <c r="D13" s="309" t="s">
        <v>123</v>
      </c>
      <c r="E13" s="311"/>
      <c r="F13" s="311"/>
      <c r="G13" s="311"/>
      <c r="H13" s="311"/>
      <c r="I13" s="311"/>
      <c r="J13" s="311"/>
      <c r="K13" s="311"/>
      <c r="L13" s="311"/>
      <c r="M13" s="294"/>
      <c r="N13" s="294"/>
    </row>
    <row r="14" spans="1:14" ht="15.75">
      <c r="A14" s="298" t="s">
        <v>537</v>
      </c>
      <c r="B14" s="298" t="s">
        <v>123</v>
      </c>
      <c r="C14" s="312" t="s">
        <v>538</v>
      </c>
      <c r="D14" s="298" t="s">
        <v>534</v>
      </c>
      <c r="E14" s="299">
        <v>1</v>
      </c>
      <c r="F14" s="324"/>
      <c r="G14" s="299">
        <f>E14*F14</f>
        <v>0</v>
      </c>
      <c r="H14" s="299"/>
      <c r="I14" s="324"/>
      <c r="J14" s="299">
        <f>E14*I14</f>
        <v>0</v>
      </c>
      <c r="K14" s="299">
        <f>F14+I14</f>
        <v>0</v>
      </c>
      <c r="L14" s="299">
        <f>G14+J14</f>
        <v>0</v>
      </c>
      <c r="M14" s="294"/>
      <c r="N14" s="294"/>
    </row>
    <row r="15" spans="1:14" ht="15.75">
      <c r="A15" s="298" t="s">
        <v>539</v>
      </c>
      <c r="B15" s="298" t="s">
        <v>123</v>
      </c>
      <c r="C15" s="312" t="s">
        <v>540</v>
      </c>
      <c r="D15" s="298" t="s">
        <v>534</v>
      </c>
      <c r="E15" s="299">
        <v>1</v>
      </c>
      <c r="F15" s="324"/>
      <c r="G15" s="299">
        <f>E15*F15</f>
        <v>0</v>
      </c>
      <c r="H15" s="299"/>
      <c r="I15" s="324"/>
      <c r="J15" s="299">
        <f>E15*I15</f>
        <v>0</v>
      </c>
      <c r="K15" s="299">
        <f>F15+I15</f>
        <v>0</v>
      </c>
      <c r="L15" s="299">
        <f>G15+J15</f>
        <v>0</v>
      </c>
      <c r="M15" s="294"/>
      <c r="N15" s="294"/>
    </row>
    <row r="16" spans="1:14" ht="16.5">
      <c r="A16" s="309" t="s">
        <v>541</v>
      </c>
      <c r="B16" s="309" t="s">
        <v>123</v>
      </c>
      <c r="C16" s="310" t="s">
        <v>542</v>
      </c>
      <c r="D16" s="309" t="s">
        <v>123</v>
      </c>
      <c r="E16" s="311"/>
      <c r="F16" s="311"/>
      <c r="G16" s="311"/>
      <c r="H16" s="311"/>
      <c r="I16" s="311"/>
      <c r="J16" s="311"/>
      <c r="K16" s="311"/>
      <c r="L16" s="311"/>
      <c r="M16" s="294"/>
      <c r="N16" s="294"/>
    </row>
    <row r="17" spans="1:14" ht="15.75">
      <c r="A17" s="298" t="s">
        <v>543</v>
      </c>
      <c r="B17" s="298" t="s">
        <v>123</v>
      </c>
      <c r="C17" s="312" t="s">
        <v>544</v>
      </c>
      <c r="D17" s="298" t="s">
        <v>534</v>
      </c>
      <c r="E17" s="299">
        <v>1</v>
      </c>
      <c r="F17" s="324"/>
      <c r="G17" s="299">
        <f>E17*F17</f>
        <v>0</v>
      </c>
      <c r="H17" s="299"/>
      <c r="I17" s="324"/>
      <c r="J17" s="299">
        <f>E17*I17</f>
        <v>0</v>
      </c>
      <c r="K17" s="299">
        <f t="shared" ref="K17:L19" si="0">F17+I17</f>
        <v>0</v>
      </c>
      <c r="L17" s="299">
        <f t="shared" si="0"/>
        <v>0</v>
      </c>
      <c r="M17" s="294"/>
      <c r="N17" s="294"/>
    </row>
    <row r="18" spans="1:14" ht="15.75">
      <c r="A18" s="298" t="s">
        <v>545</v>
      </c>
      <c r="B18" s="298" t="s">
        <v>123</v>
      </c>
      <c r="C18" s="312" t="s">
        <v>546</v>
      </c>
      <c r="D18" s="298" t="s">
        <v>534</v>
      </c>
      <c r="E18" s="299">
        <v>1</v>
      </c>
      <c r="F18" s="324"/>
      <c r="G18" s="299">
        <f>E18*F18</f>
        <v>0</v>
      </c>
      <c r="H18" s="299"/>
      <c r="I18" s="324"/>
      <c r="J18" s="299">
        <f>E18*I18</f>
        <v>0</v>
      </c>
      <c r="K18" s="299">
        <f t="shared" si="0"/>
        <v>0</v>
      </c>
      <c r="L18" s="299">
        <f t="shared" si="0"/>
        <v>0</v>
      </c>
      <c r="M18" s="294"/>
      <c r="N18" s="294"/>
    </row>
    <row r="19" spans="1:14" ht="15.75">
      <c r="A19" s="298" t="s">
        <v>547</v>
      </c>
      <c r="B19" s="298" t="s">
        <v>123</v>
      </c>
      <c r="C19" s="312" t="s">
        <v>548</v>
      </c>
      <c r="D19" s="298" t="s">
        <v>534</v>
      </c>
      <c r="E19" s="299">
        <v>2</v>
      </c>
      <c r="F19" s="324"/>
      <c r="G19" s="299">
        <f>E19*F19</f>
        <v>0</v>
      </c>
      <c r="H19" s="299"/>
      <c r="I19" s="324"/>
      <c r="J19" s="299">
        <f>E19*I19</f>
        <v>0</v>
      </c>
      <c r="K19" s="299">
        <f t="shared" si="0"/>
        <v>0</v>
      </c>
      <c r="L19" s="299">
        <f t="shared" si="0"/>
        <v>0</v>
      </c>
      <c r="M19" s="294"/>
      <c r="N19" s="294"/>
    </row>
    <row r="20" spans="1:14" ht="16.5">
      <c r="A20" s="309" t="s">
        <v>549</v>
      </c>
      <c r="B20" s="309" t="s">
        <v>123</v>
      </c>
      <c r="C20" s="310" t="s">
        <v>550</v>
      </c>
      <c r="D20" s="309" t="s">
        <v>123</v>
      </c>
      <c r="E20" s="311"/>
      <c r="F20" s="311"/>
      <c r="G20" s="311"/>
      <c r="H20" s="311"/>
      <c r="I20" s="311"/>
      <c r="J20" s="311"/>
      <c r="K20" s="311"/>
      <c r="L20" s="311"/>
      <c r="M20" s="294"/>
      <c r="N20" s="294"/>
    </row>
    <row r="21" spans="1:14" ht="15.75">
      <c r="A21" s="298" t="s">
        <v>551</v>
      </c>
      <c r="B21" s="298" t="s">
        <v>123</v>
      </c>
      <c r="C21" s="312" t="s">
        <v>552</v>
      </c>
      <c r="D21" s="298" t="s">
        <v>520</v>
      </c>
      <c r="E21" s="299">
        <v>1</v>
      </c>
      <c r="F21" s="324"/>
      <c r="G21" s="299">
        <f>E21*F21</f>
        <v>0</v>
      </c>
      <c r="H21" s="299"/>
      <c r="I21" s="324"/>
      <c r="J21" s="299">
        <f>E21*I21</f>
        <v>0</v>
      </c>
      <c r="K21" s="299">
        <f>F21+I21</f>
        <v>0</v>
      </c>
      <c r="L21" s="299">
        <f>G21+J21</f>
        <v>0</v>
      </c>
      <c r="M21" s="294"/>
      <c r="N21" s="294"/>
    </row>
    <row r="22" spans="1:14" ht="16.5">
      <c r="A22" s="309" t="s">
        <v>553</v>
      </c>
      <c r="B22" s="309" t="s">
        <v>123</v>
      </c>
      <c r="C22" s="310" t="s">
        <v>554</v>
      </c>
      <c r="D22" s="309" t="s">
        <v>123</v>
      </c>
      <c r="E22" s="311"/>
      <c r="F22" s="311"/>
      <c r="G22" s="311"/>
      <c r="H22" s="311"/>
      <c r="I22" s="311"/>
      <c r="J22" s="311"/>
      <c r="K22" s="311"/>
      <c r="L22" s="311"/>
      <c r="M22" s="294"/>
      <c r="N22" s="294"/>
    </row>
    <row r="23" spans="1:14" ht="30.75">
      <c r="A23" s="298" t="s">
        <v>555</v>
      </c>
      <c r="B23" s="298" t="s">
        <v>123</v>
      </c>
      <c r="C23" s="312" t="s">
        <v>556</v>
      </c>
      <c r="D23" s="298" t="s">
        <v>520</v>
      </c>
      <c r="E23" s="299">
        <v>1</v>
      </c>
      <c r="F23" s="324"/>
      <c r="G23" s="299">
        <f>E23*F23</f>
        <v>0</v>
      </c>
      <c r="H23" s="299"/>
      <c r="I23" s="324"/>
      <c r="J23" s="299">
        <f>E23*I23</f>
        <v>0</v>
      </c>
      <c r="K23" s="299">
        <f>F23+I23</f>
        <v>0</v>
      </c>
      <c r="L23" s="299">
        <f>G23+J23</f>
        <v>0</v>
      </c>
      <c r="M23" s="294"/>
      <c r="N23" s="294"/>
    </row>
    <row r="24" spans="1:14" ht="16.5">
      <c r="A24" s="309" t="s">
        <v>557</v>
      </c>
      <c r="B24" s="309" t="s">
        <v>123</v>
      </c>
      <c r="C24" s="310" t="s">
        <v>558</v>
      </c>
      <c r="D24" s="309" t="s">
        <v>123</v>
      </c>
      <c r="E24" s="311"/>
      <c r="F24" s="311"/>
      <c r="G24" s="311"/>
      <c r="H24" s="311"/>
      <c r="I24" s="311"/>
      <c r="J24" s="311"/>
      <c r="K24" s="311"/>
      <c r="L24" s="311"/>
      <c r="M24" s="294"/>
      <c r="N24" s="294"/>
    </row>
    <row r="25" spans="1:14" ht="15.75">
      <c r="A25" s="298" t="s">
        <v>559</v>
      </c>
      <c r="B25" s="298" t="s">
        <v>123</v>
      </c>
      <c r="C25" s="312" t="s">
        <v>560</v>
      </c>
      <c r="D25" s="298" t="s">
        <v>520</v>
      </c>
      <c r="E25" s="299">
        <v>1</v>
      </c>
      <c r="F25" s="324"/>
      <c r="G25" s="299">
        <f>E25*F25</f>
        <v>0</v>
      </c>
      <c r="H25" s="299"/>
      <c r="I25" s="324"/>
      <c r="J25" s="299">
        <f>E25*I25</f>
        <v>0</v>
      </c>
      <c r="K25" s="299">
        <f>F25+I25</f>
        <v>0</v>
      </c>
      <c r="L25" s="299">
        <f>G25+J25</f>
        <v>0</v>
      </c>
      <c r="M25" s="294"/>
      <c r="N25" s="294"/>
    </row>
    <row r="26" spans="1:14" ht="16.5">
      <c r="A26" s="309" t="s">
        <v>561</v>
      </c>
      <c r="B26" s="309" t="s">
        <v>123</v>
      </c>
      <c r="C26" s="310" t="s">
        <v>562</v>
      </c>
      <c r="D26" s="309" t="s">
        <v>123</v>
      </c>
      <c r="E26" s="311"/>
      <c r="F26" s="311"/>
      <c r="G26" s="311"/>
      <c r="H26" s="311"/>
      <c r="I26" s="311"/>
      <c r="J26" s="311"/>
      <c r="K26" s="311"/>
      <c r="L26" s="311"/>
      <c r="M26" s="294"/>
      <c r="N26" s="294"/>
    </row>
    <row r="27" spans="1:14" ht="15.75">
      <c r="A27" s="298" t="s">
        <v>563</v>
      </c>
      <c r="B27" s="298" t="s">
        <v>123</v>
      </c>
      <c r="C27" s="312" t="s">
        <v>564</v>
      </c>
      <c r="D27" s="298" t="s">
        <v>520</v>
      </c>
      <c r="E27" s="299">
        <v>4</v>
      </c>
      <c r="F27" s="324"/>
      <c r="G27" s="299">
        <f>E27*F27</f>
        <v>0</v>
      </c>
      <c r="H27" s="299"/>
      <c r="I27" s="324"/>
      <c r="J27" s="299">
        <f>E27*I27</f>
        <v>0</v>
      </c>
      <c r="K27" s="299">
        <f>F27+I27</f>
        <v>0</v>
      </c>
      <c r="L27" s="299">
        <f>G27+J27</f>
        <v>0</v>
      </c>
      <c r="M27" s="294"/>
      <c r="N27" s="294"/>
    </row>
    <row r="28" spans="1:14" ht="16.5">
      <c r="A28" s="309" t="s">
        <v>123</v>
      </c>
      <c r="B28" s="309" t="s">
        <v>123</v>
      </c>
      <c r="C28" s="310" t="s">
        <v>565</v>
      </c>
      <c r="D28" s="309" t="s">
        <v>123</v>
      </c>
      <c r="E28" s="311"/>
      <c r="F28" s="311"/>
      <c r="G28" s="311"/>
      <c r="H28" s="311"/>
      <c r="I28" s="311"/>
      <c r="J28" s="311"/>
      <c r="K28" s="311"/>
      <c r="L28" s="311"/>
      <c r="M28" s="294"/>
      <c r="N28" s="294"/>
    </row>
    <row r="29" spans="1:14" ht="15.75">
      <c r="A29" s="298" t="s">
        <v>123</v>
      </c>
      <c r="B29" s="298" t="s">
        <v>123</v>
      </c>
      <c r="C29" s="312" t="s">
        <v>566</v>
      </c>
      <c r="D29" s="298" t="s">
        <v>520</v>
      </c>
      <c r="E29" s="299">
        <v>20</v>
      </c>
      <c r="F29" s="324"/>
      <c r="G29" s="299">
        <f>E29*F29</f>
        <v>0</v>
      </c>
      <c r="H29" s="299"/>
      <c r="I29" s="324"/>
      <c r="J29" s="299">
        <f>E29*I29</f>
        <v>0</v>
      </c>
      <c r="K29" s="299">
        <f>F29+I29</f>
        <v>0</v>
      </c>
      <c r="L29" s="299">
        <f>G29+J29</f>
        <v>0</v>
      </c>
      <c r="M29" s="294"/>
      <c r="N29" s="294"/>
    </row>
    <row r="30" spans="1:14" ht="16.5">
      <c r="A30" s="309" t="s">
        <v>123</v>
      </c>
      <c r="B30" s="309" t="s">
        <v>123</v>
      </c>
      <c r="C30" s="310" t="s">
        <v>567</v>
      </c>
      <c r="D30" s="309" t="s">
        <v>123</v>
      </c>
      <c r="E30" s="311"/>
      <c r="F30" s="311"/>
      <c r="G30" s="311"/>
      <c r="H30" s="311"/>
      <c r="I30" s="311"/>
      <c r="J30" s="311"/>
      <c r="K30" s="311"/>
      <c r="L30" s="311"/>
      <c r="M30" s="294"/>
      <c r="N30" s="294"/>
    </row>
    <row r="31" spans="1:14" ht="15.75">
      <c r="A31" s="298" t="s">
        <v>123</v>
      </c>
      <c r="B31" s="298" t="s">
        <v>123</v>
      </c>
      <c r="C31" s="312" t="s">
        <v>568</v>
      </c>
      <c r="D31" s="298" t="s">
        <v>520</v>
      </c>
      <c r="E31" s="299">
        <v>2</v>
      </c>
      <c r="F31" s="324"/>
      <c r="G31" s="299">
        <f>E31*F31</f>
        <v>0</v>
      </c>
      <c r="H31" s="299"/>
      <c r="I31" s="324"/>
      <c r="J31" s="299">
        <f>E31*I31</f>
        <v>0</v>
      </c>
      <c r="K31" s="299">
        <f>F31+I31</f>
        <v>0</v>
      </c>
      <c r="L31" s="299">
        <f>G31+J31</f>
        <v>0</v>
      </c>
      <c r="M31" s="294"/>
      <c r="N31" s="294"/>
    </row>
    <row r="32" spans="1:14" ht="16.5">
      <c r="A32" s="309" t="s">
        <v>569</v>
      </c>
      <c r="B32" s="309" t="s">
        <v>123</v>
      </c>
      <c r="C32" s="310" t="s">
        <v>570</v>
      </c>
      <c r="D32" s="309" t="s">
        <v>123</v>
      </c>
      <c r="E32" s="311"/>
      <c r="F32" s="311"/>
      <c r="G32" s="311"/>
      <c r="H32" s="311"/>
      <c r="I32" s="311"/>
      <c r="J32" s="311"/>
      <c r="K32" s="311"/>
      <c r="L32" s="311"/>
      <c r="M32" s="294"/>
      <c r="N32" s="294"/>
    </row>
    <row r="33" spans="1:14" ht="15.75">
      <c r="A33" s="298" t="s">
        <v>571</v>
      </c>
      <c r="B33" s="298" t="s">
        <v>123</v>
      </c>
      <c r="C33" s="312" t="s">
        <v>572</v>
      </c>
      <c r="D33" s="298" t="s">
        <v>520</v>
      </c>
      <c r="E33" s="299">
        <v>1</v>
      </c>
      <c r="F33" s="324"/>
      <c r="G33" s="299">
        <f>E33*F33</f>
        <v>0</v>
      </c>
      <c r="H33" s="299"/>
      <c r="I33" s="324"/>
      <c r="J33" s="299">
        <f>E33*I33</f>
        <v>0</v>
      </c>
      <c r="K33" s="299">
        <f>F33+I33</f>
        <v>0</v>
      </c>
      <c r="L33" s="299">
        <f>G33+J33</f>
        <v>0</v>
      </c>
      <c r="M33" s="294"/>
      <c r="N33" s="294"/>
    </row>
    <row r="34" spans="1:14" ht="15.75">
      <c r="A34" s="298" t="s">
        <v>573</v>
      </c>
      <c r="B34" s="298" t="s">
        <v>123</v>
      </c>
      <c r="C34" s="312" t="s">
        <v>574</v>
      </c>
      <c r="D34" s="298" t="s">
        <v>520</v>
      </c>
      <c r="E34" s="299">
        <v>4</v>
      </c>
      <c r="F34" s="324"/>
      <c r="G34" s="299">
        <f>E34*F34</f>
        <v>0</v>
      </c>
      <c r="H34" s="299"/>
      <c r="I34" s="324"/>
      <c r="J34" s="299">
        <f>E34*I34</f>
        <v>0</v>
      </c>
      <c r="K34" s="299">
        <f>F34+I34</f>
        <v>0</v>
      </c>
      <c r="L34" s="299">
        <f>G34+J34</f>
        <v>0</v>
      </c>
      <c r="M34" s="294"/>
      <c r="N34" s="294"/>
    </row>
    <row r="35" spans="1:14" ht="18">
      <c r="A35" s="302" t="s">
        <v>123</v>
      </c>
      <c r="B35" s="302" t="s">
        <v>123</v>
      </c>
      <c r="C35" s="308" t="s">
        <v>575</v>
      </c>
      <c r="D35" s="302" t="s">
        <v>123</v>
      </c>
      <c r="E35" s="303"/>
      <c r="F35" s="303"/>
      <c r="G35" s="303">
        <f>SUM(G3:G34)</f>
        <v>0</v>
      </c>
      <c r="H35" s="303"/>
      <c r="I35" s="303"/>
      <c r="J35" s="303">
        <f>SUM(J3:J34)</f>
        <v>0</v>
      </c>
      <c r="K35" s="303"/>
      <c r="L35" s="303">
        <f>SUM(L3:L34)</f>
        <v>0</v>
      </c>
      <c r="M35" s="294"/>
      <c r="N35" s="294"/>
    </row>
    <row r="36" spans="1:14" ht="18">
      <c r="A36" s="302" t="s">
        <v>123</v>
      </c>
      <c r="B36" s="302" t="s">
        <v>123</v>
      </c>
      <c r="C36" s="308" t="s">
        <v>576</v>
      </c>
      <c r="D36" s="302" t="s">
        <v>123</v>
      </c>
      <c r="E36" s="303"/>
      <c r="F36" s="303"/>
      <c r="G36" s="303"/>
      <c r="H36" s="303"/>
      <c r="I36" s="303"/>
      <c r="J36" s="303"/>
      <c r="K36" s="303"/>
      <c r="L36" s="303"/>
      <c r="M36" s="294"/>
      <c r="N36" s="294"/>
    </row>
    <row r="37" spans="1:14" ht="15.75">
      <c r="A37" s="298" t="s">
        <v>123</v>
      </c>
      <c r="B37" s="298" t="s">
        <v>123</v>
      </c>
      <c r="C37" s="312" t="s">
        <v>513</v>
      </c>
      <c r="D37" s="298" t="s">
        <v>520</v>
      </c>
      <c r="E37" s="299">
        <v>1</v>
      </c>
      <c r="F37" s="324"/>
      <c r="G37" s="299">
        <f>E37*F37</f>
        <v>0</v>
      </c>
      <c r="H37" s="299"/>
      <c r="I37" s="324"/>
      <c r="J37" s="299">
        <f>E37*I37</f>
        <v>0</v>
      </c>
      <c r="K37" s="299">
        <f>F37+I37</f>
        <v>0</v>
      </c>
      <c r="L37" s="299">
        <f>G37+J37</f>
        <v>0</v>
      </c>
      <c r="M37" s="294"/>
      <c r="N37" s="294"/>
    </row>
    <row r="38" spans="1:14" ht="18">
      <c r="A38" s="302" t="s">
        <v>123</v>
      </c>
      <c r="B38" s="302" t="s">
        <v>123</v>
      </c>
      <c r="C38" s="308" t="s">
        <v>577</v>
      </c>
      <c r="D38" s="302" t="s">
        <v>123</v>
      </c>
      <c r="E38" s="303"/>
      <c r="F38" s="303"/>
      <c r="G38" s="303">
        <f>SUM(G37:G37)</f>
        <v>0</v>
      </c>
      <c r="H38" s="303"/>
      <c r="I38" s="303"/>
      <c r="J38" s="303">
        <f>SUM(J37:J37)</f>
        <v>0</v>
      </c>
      <c r="K38" s="303"/>
      <c r="L38" s="303">
        <f>SUM(L37:L37)</f>
        <v>0</v>
      </c>
      <c r="M38" s="294"/>
      <c r="N38" s="294"/>
    </row>
    <row r="39" spans="1:14" ht="18">
      <c r="A39" s="302" t="s">
        <v>123</v>
      </c>
      <c r="B39" s="302" t="s">
        <v>123</v>
      </c>
      <c r="C39" s="308" t="s">
        <v>159</v>
      </c>
      <c r="D39" s="302" t="s">
        <v>123</v>
      </c>
      <c r="E39" s="303"/>
      <c r="F39" s="303"/>
      <c r="G39" s="303"/>
      <c r="H39" s="303"/>
      <c r="I39" s="303"/>
      <c r="J39" s="303"/>
      <c r="K39" s="303"/>
      <c r="L39" s="303"/>
      <c r="M39" s="294"/>
      <c r="N39" s="294"/>
    </row>
    <row r="40" spans="1:14" ht="16.5">
      <c r="A40" s="309" t="s">
        <v>578</v>
      </c>
      <c r="B40" s="309" t="s">
        <v>123</v>
      </c>
      <c r="C40" s="310" t="s">
        <v>579</v>
      </c>
      <c r="D40" s="309" t="s">
        <v>123</v>
      </c>
      <c r="E40" s="311"/>
      <c r="F40" s="311"/>
      <c r="G40" s="311"/>
      <c r="H40" s="311"/>
      <c r="I40" s="311"/>
      <c r="J40" s="311"/>
      <c r="K40" s="311"/>
      <c r="L40" s="311"/>
      <c r="M40" s="294"/>
      <c r="N40" s="294"/>
    </row>
    <row r="41" spans="1:14" ht="15.75">
      <c r="A41" s="298" t="s">
        <v>580</v>
      </c>
      <c r="B41" s="298" t="s">
        <v>123</v>
      </c>
      <c r="C41" s="312" t="s">
        <v>581</v>
      </c>
      <c r="D41" s="298" t="s">
        <v>520</v>
      </c>
      <c r="E41" s="299">
        <v>1</v>
      </c>
      <c r="F41" s="324"/>
      <c r="G41" s="299">
        <f>E41*F41</f>
        <v>0</v>
      </c>
      <c r="H41" s="299"/>
      <c r="I41" s="324"/>
      <c r="J41" s="299">
        <f>E41*I41</f>
        <v>0</v>
      </c>
      <c r="K41" s="299">
        <f>F41+I41</f>
        <v>0</v>
      </c>
      <c r="L41" s="299">
        <f>G41+J41</f>
        <v>0</v>
      </c>
      <c r="M41" s="294"/>
      <c r="N41" s="294"/>
    </row>
    <row r="42" spans="1:14" ht="16.5">
      <c r="A42" s="309" t="s">
        <v>541</v>
      </c>
      <c r="B42" s="309" t="s">
        <v>123</v>
      </c>
      <c r="C42" s="310" t="s">
        <v>542</v>
      </c>
      <c r="D42" s="309" t="s">
        <v>123</v>
      </c>
      <c r="E42" s="311"/>
      <c r="F42" s="311"/>
      <c r="G42" s="311"/>
      <c r="H42" s="311"/>
      <c r="I42" s="311"/>
      <c r="J42" s="311"/>
      <c r="K42" s="311"/>
      <c r="L42" s="311"/>
      <c r="M42" s="294"/>
      <c r="N42" s="294"/>
    </row>
    <row r="43" spans="1:14" ht="15.75">
      <c r="A43" s="298" t="s">
        <v>582</v>
      </c>
      <c r="B43" s="298" t="s">
        <v>123</v>
      </c>
      <c r="C43" s="312" t="s">
        <v>583</v>
      </c>
      <c r="D43" s="298" t="s">
        <v>534</v>
      </c>
      <c r="E43" s="299">
        <v>1</v>
      </c>
      <c r="F43" s="324"/>
      <c r="G43" s="299">
        <f>E43*F43</f>
        <v>0</v>
      </c>
      <c r="H43" s="299"/>
      <c r="I43" s="324"/>
      <c r="J43" s="299">
        <f>E43*I43</f>
        <v>0</v>
      </c>
      <c r="K43" s="299">
        <f>F43+I43</f>
        <v>0</v>
      </c>
      <c r="L43" s="299">
        <f>G43+J43</f>
        <v>0</v>
      </c>
      <c r="M43" s="294"/>
      <c r="N43" s="294"/>
    </row>
    <row r="44" spans="1:14" ht="16.5">
      <c r="A44" s="309" t="s">
        <v>123</v>
      </c>
      <c r="B44" s="309" t="s">
        <v>123</v>
      </c>
      <c r="C44" s="310" t="s">
        <v>584</v>
      </c>
      <c r="D44" s="309" t="s">
        <v>123</v>
      </c>
      <c r="E44" s="311"/>
      <c r="F44" s="311"/>
      <c r="G44" s="311"/>
      <c r="H44" s="311"/>
      <c r="I44" s="311"/>
      <c r="J44" s="311"/>
      <c r="K44" s="311"/>
      <c r="L44" s="311"/>
      <c r="M44" s="294"/>
      <c r="N44" s="294"/>
    </row>
    <row r="45" spans="1:14" ht="45.75">
      <c r="A45" s="298" t="s">
        <v>123</v>
      </c>
      <c r="B45" s="298" t="s">
        <v>123</v>
      </c>
      <c r="C45" s="312" t="s">
        <v>585</v>
      </c>
      <c r="D45" s="298" t="s">
        <v>520</v>
      </c>
      <c r="E45" s="299">
        <v>12</v>
      </c>
      <c r="F45" s="324"/>
      <c r="G45" s="299">
        <f>E45*F45</f>
        <v>0</v>
      </c>
      <c r="H45" s="299"/>
      <c r="I45" s="324"/>
      <c r="J45" s="299">
        <f>E45*I45</f>
        <v>0</v>
      </c>
      <c r="K45" s="299">
        <f t="shared" ref="K45:L49" si="1">F45+I45</f>
        <v>0</v>
      </c>
      <c r="L45" s="299">
        <f t="shared" si="1"/>
        <v>0</v>
      </c>
      <c r="M45" s="294"/>
      <c r="N45" s="294"/>
    </row>
    <row r="46" spans="1:14" ht="15.75">
      <c r="A46" s="298" t="s">
        <v>123</v>
      </c>
      <c r="B46" s="298" t="s">
        <v>123</v>
      </c>
      <c r="C46" s="312" t="s">
        <v>586</v>
      </c>
      <c r="D46" s="298" t="s">
        <v>520</v>
      </c>
      <c r="E46" s="299">
        <v>12</v>
      </c>
      <c r="F46" s="324"/>
      <c r="G46" s="299">
        <f>E46*F46</f>
        <v>0</v>
      </c>
      <c r="H46" s="299"/>
      <c r="I46" s="324"/>
      <c r="J46" s="299">
        <f>E46*I46</f>
        <v>0</v>
      </c>
      <c r="K46" s="299">
        <f t="shared" si="1"/>
        <v>0</v>
      </c>
      <c r="L46" s="299">
        <f t="shared" si="1"/>
        <v>0</v>
      </c>
      <c r="M46" s="294"/>
      <c r="N46" s="294"/>
    </row>
    <row r="47" spans="1:14" ht="15.75">
      <c r="A47" s="298" t="s">
        <v>123</v>
      </c>
      <c r="B47" s="298" t="s">
        <v>123</v>
      </c>
      <c r="C47" s="312" t="s">
        <v>587</v>
      </c>
      <c r="D47" s="298" t="s">
        <v>520</v>
      </c>
      <c r="E47" s="299">
        <v>12</v>
      </c>
      <c r="F47" s="324"/>
      <c r="G47" s="299">
        <f>E47*F47</f>
        <v>0</v>
      </c>
      <c r="H47" s="299"/>
      <c r="I47" s="324"/>
      <c r="J47" s="299">
        <f>E47*I47</f>
        <v>0</v>
      </c>
      <c r="K47" s="299">
        <f t="shared" si="1"/>
        <v>0</v>
      </c>
      <c r="L47" s="299">
        <f t="shared" si="1"/>
        <v>0</v>
      </c>
      <c r="M47" s="294"/>
      <c r="N47" s="294"/>
    </row>
    <row r="48" spans="1:14" ht="15.75">
      <c r="A48" s="298" t="s">
        <v>123</v>
      </c>
      <c r="B48" s="298" t="s">
        <v>123</v>
      </c>
      <c r="C48" s="312" t="s">
        <v>588</v>
      </c>
      <c r="D48" s="298" t="s">
        <v>520</v>
      </c>
      <c r="E48" s="299">
        <v>12</v>
      </c>
      <c r="F48" s="324"/>
      <c r="G48" s="299">
        <f>E48*F48</f>
        <v>0</v>
      </c>
      <c r="H48" s="299"/>
      <c r="I48" s="324"/>
      <c r="J48" s="299">
        <f>E48*I48</f>
        <v>0</v>
      </c>
      <c r="K48" s="299">
        <f t="shared" si="1"/>
        <v>0</v>
      </c>
      <c r="L48" s="299">
        <f t="shared" si="1"/>
        <v>0</v>
      </c>
      <c r="M48" s="294"/>
      <c r="N48" s="294"/>
    </row>
    <row r="49" spans="1:14" ht="15.75">
      <c r="A49" s="298" t="s">
        <v>123</v>
      </c>
      <c r="B49" s="298" t="s">
        <v>123</v>
      </c>
      <c r="C49" s="312" t="s">
        <v>589</v>
      </c>
      <c r="D49" s="298" t="s">
        <v>520</v>
      </c>
      <c r="E49" s="299">
        <v>12</v>
      </c>
      <c r="F49" s="324"/>
      <c r="G49" s="299">
        <f>E49*F49</f>
        <v>0</v>
      </c>
      <c r="H49" s="299"/>
      <c r="I49" s="324"/>
      <c r="J49" s="299">
        <f>E49*I49</f>
        <v>0</v>
      </c>
      <c r="K49" s="299">
        <f t="shared" si="1"/>
        <v>0</v>
      </c>
      <c r="L49" s="299">
        <f t="shared" si="1"/>
        <v>0</v>
      </c>
      <c r="M49" s="294"/>
      <c r="N49" s="294"/>
    </row>
    <row r="50" spans="1:14" ht="16.5">
      <c r="A50" s="309" t="s">
        <v>123</v>
      </c>
      <c r="B50" s="309" t="s">
        <v>123</v>
      </c>
      <c r="C50" s="310" t="s">
        <v>590</v>
      </c>
      <c r="D50" s="309" t="s">
        <v>123</v>
      </c>
      <c r="E50" s="311"/>
      <c r="F50" s="311"/>
      <c r="G50" s="311"/>
      <c r="H50" s="311"/>
      <c r="I50" s="311"/>
      <c r="J50" s="311"/>
      <c r="K50" s="311"/>
      <c r="L50" s="311"/>
      <c r="M50" s="294"/>
      <c r="N50" s="294"/>
    </row>
    <row r="51" spans="1:14" ht="15.75">
      <c r="A51" s="298" t="s">
        <v>123</v>
      </c>
      <c r="B51" s="298" t="s">
        <v>123</v>
      </c>
      <c r="C51" s="312" t="s">
        <v>591</v>
      </c>
      <c r="D51" s="298" t="s">
        <v>520</v>
      </c>
      <c r="E51" s="299">
        <v>4</v>
      </c>
      <c r="F51" s="324"/>
      <c r="G51" s="299">
        <f>E51*F51</f>
        <v>0</v>
      </c>
      <c r="H51" s="299"/>
      <c r="I51" s="324"/>
      <c r="J51" s="299">
        <f>E51*I51</f>
        <v>0</v>
      </c>
      <c r="K51" s="299">
        <f>F51+I51</f>
        <v>0</v>
      </c>
      <c r="L51" s="299">
        <f>G51+J51</f>
        <v>0</v>
      </c>
      <c r="M51" s="294"/>
      <c r="N51" s="294"/>
    </row>
    <row r="52" spans="1:14" ht="15.75">
      <c r="A52" s="298" t="s">
        <v>123</v>
      </c>
      <c r="B52" s="298" t="s">
        <v>123</v>
      </c>
      <c r="C52" s="312" t="s">
        <v>592</v>
      </c>
      <c r="D52" s="298" t="s">
        <v>520</v>
      </c>
      <c r="E52" s="299">
        <v>4</v>
      </c>
      <c r="F52" s="324"/>
      <c r="G52" s="299">
        <f>E52*F52</f>
        <v>0</v>
      </c>
      <c r="H52" s="299"/>
      <c r="I52" s="324"/>
      <c r="J52" s="299">
        <f>E52*I52</f>
        <v>0</v>
      </c>
      <c r="K52" s="299">
        <f>F52+I52</f>
        <v>0</v>
      </c>
      <c r="L52" s="299">
        <f>G52+J52</f>
        <v>0</v>
      </c>
      <c r="M52" s="294"/>
      <c r="N52" s="294"/>
    </row>
    <row r="53" spans="1:14" ht="16.5">
      <c r="A53" s="309" t="s">
        <v>593</v>
      </c>
      <c r="B53" s="309" t="s">
        <v>123</v>
      </c>
      <c r="C53" s="310" t="s">
        <v>594</v>
      </c>
      <c r="D53" s="309" t="s">
        <v>123</v>
      </c>
      <c r="E53" s="311"/>
      <c r="F53" s="311"/>
      <c r="G53" s="311"/>
      <c r="H53" s="311"/>
      <c r="I53" s="311"/>
      <c r="J53" s="311"/>
      <c r="K53" s="311"/>
      <c r="L53" s="311"/>
      <c r="M53" s="294"/>
      <c r="N53" s="294"/>
    </row>
    <row r="54" spans="1:14" ht="15.75">
      <c r="A54" s="298" t="s">
        <v>595</v>
      </c>
      <c r="B54" s="298" t="s">
        <v>123</v>
      </c>
      <c r="C54" s="312" t="s">
        <v>596</v>
      </c>
      <c r="D54" s="298" t="s">
        <v>520</v>
      </c>
      <c r="E54" s="299">
        <v>4</v>
      </c>
      <c r="F54" s="324"/>
      <c r="G54" s="299">
        <f>E54*F54</f>
        <v>0</v>
      </c>
      <c r="H54" s="299"/>
      <c r="I54" s="324"/>
      <c r="J54" s="299">
        <f>E54*I54</f>
        <v>0</v>
      </c>
      <c r="K54" s="299">
        <f>F54+I54</f>
        <v>0</v>
      </c>
      <c r="L54" s="299">
        <f>G54+J54</f>
        <v>0</v>
      </c>
      <c r="M54" s="294"/>
      <c r="N54" s="294"/>
    </row>
    <row r="55" spans="1:14" ht="16.5">
      <c r="A55" s="309" t="s">
        <v>123</v>
      </c>
      <c r="B55" s="309" t="s">
        <v>123</v>
      </c>
      <c r="C55" s="310" t="s">
        <v>597</v>
      </c>
      <c r="D55" s="309" t="s">
        <v>123</v>
      </c>
      <c r="E55" s="311"/>
      <c r="F55" s="311"/>
      <c r="G55" s="311"/>
      <c r="H55" s="311"/>
      <c r="I55" s="311"/>
      <c r="J55" s="311"/>
      <c r="K55" s="311"/>
      <c r="L55" s="311"/>
      <c r="M55" s="294"/>
      <c r="N55" s="294"/>
    </row>
    <row r="56" spans="1:14" ht="15.75">
      <c r="A56" s="298" t="s">
        <v>123</v>
      </c>
      <c r="B56" s="298" t="s">
        <v>123</v>
      </c>
      <c r="C56" s="312" t="s">
        <v>598</v>
      </c>
      <c r="D56" s="298" t="s">
        <v>520</v>
      </c>
      <c r="E56" s="299">
        <v>12</v>
      </c>
      <c r="F56" s="324"/>
      <c r="G56" s="299">
        <f>E56*F56</f>
        <v>0</v>
      </c>
      <c r="H56" s="299"/>
      <c r="I56" s="324"/>
      <c r="J56" s="299">
        <f>E56*I56</f>
        <v>0</v>
      </c>
      <c r="K56" s="299">
        <f>F56+I56</f>
        <v>0</v>
      </c>
      <c r="L56" s="299">
        <f>G56+J56</f>
        <v>0</v>
      </c>
      <c r="M56" s="294"/>
      <c r="N56" s="294"/>
    </row>
    <row r="57" spans="1:14" ht="16.5">
      <c r="A57" s="309" t="s">
        <v>599</v>
      </c>
      <c r="B57" s="309" t="s">
        <v>123</v>
      </c>
      <c r="C57" s="310" t="s">
        <v>600</v>
      </c>
      <c r="D57" s="309" t="s">
        <v>123</v>
      </c>
      <c r="E57" s="311"/>
      <c r="F57" s="311"/>
      <c r="G57" s="311"/>
      <c r="H57" s="311"/>
      <c r="I57" s="311"/>
      <c r="J57" s="311"/>
      <c r="K57" s="311"/>
      <c r="L57" s="311"/>
      <c r="M57" s="294"/>
      <c r="N57" s="294"/>
    </row>
    <row r="58" spans="1:14" ht="15.75">
      <c r="A58" s="298" t="s">
        <v>601</v>
      </c>
      <c r="B58" s="298" t="s">
        <v>123</v>
      </c>
      <c r="C58" s="312" t="s">
        <v>602</v>
      </c>
      <c r="D58" s="298" t="s">
        <v>228</v>
      </c>
      <c r="E58" s="299">
        <v>65</v>
      </c>
      <c r="F58" s="324"/>
      <c r="G58" s="299">
        <f>E58*F58</f>
        <v>0</v>
      </c>
      <c r="H58" s="299"/>
      <c r="I58" s="324"/>
      <c r="J58" s="299">
        <f>E58*I58</f>
        <v>0</v>
      </c>
      <c r="K58" s="299">
        <f t="shared" ref="K58:L60" si="2">F58+I58</f>
        <v>0</v>
      </c>
      <c r="L58" s="299">
        <f t="shared" si="2"/>
        <v>0</v>
      </c>
      <c r="M58" s="294"/>
      <c r="N58" s="294"/>
    </row>
    <row r="59" spans="1:14" ht="15.75">
      <c r="A59" s="298" t="s">
        <v>603</v>
      </c>
      <c r="B59" s="298" t="s">
        <v>123</v>
      </c>
      <c r="C59" s="312" t="s">
        <v>604</v>
      </c>
      <c r="D59" s="298" t="s">
        <v>228</v>
      </c>
      <c r="E59" s="299">
        <v>125</v>
      </c>
      <c r="F59" s="324"/>
      <c r="G59" s="299">
        <f>E59*F59</f>
        <v>0</v>
      </c>
      <c r="H59" s="299"/>
      <c r="I59" s="324"/>
      <c r="J59" s="299">
        <f>E59*I59</f>
        <v>0</v>
      </c>
      <c r="K59" s="299">
        <f t="shared" si="2"/>
        <v>0</v>
      </c>
      <c r="L59" s="299">
        <f t="shared" si="2"/>
        <v>0</v>
      </c>
      <c r="M59" s="294"/>
      <c r="N59" s="294"/>
    </row>
    <row r="60" spans="1:14" ht="15.75">
      <c r="A60" s="298" t="s">
        <v>605</v>
      </c>
      <c r="B60" s="298" t="s">
        <v>123</v>
      </c>
      <c r="C60" s="312" t="s">
        <v>606</v>
      </c>
      <c r="D60" s="298" t="s">
        <v>228</v>
      </c>
      <c r="E60" s="299">
        <v>120</v>
      </c>
      <c r="F60" s="324"/>
      <c r="G60" s="299">
        <f>E60*F60</f>
        <v>0</v>
      </c>
      <c r="H60" s="299"/>
      <c r="I60" s="324"/>
      <c r="J60" s="299">
        <f>E60*I60</f>
        <v>0</v>
      </c>
      <c r="K60" s="299">
        <f t="shared" si="2"/>
        <v>0</v>
      </c>
      <c r="L60" s="299">
        <f t="shared" si="2"/>
        <v>0</v>
      </c>
      <c r="M60" s="294"/>
      <c r="N60" s="294"/>
    </row>
    <row r="61" spans="1:14" ht="16.5">
      <c r="A61" s="309" t="s">
        <v>607</v>
      </c>
      <c r="B61" s="309" t="s">
        <v>123</v>
      </c>
      <c r="C61" s="310" t="s">
        <v>608</v>
      </c>
      <c r="D61" s="309" t="s">
        <v>123</v>
      </c>
      <c r="E61" s="311"/>
      <c r="F61" s="311"/>
      <c r="G61" s="311"/>
      <c r="H61" s="311"/>
      <c r="I61" s="311"/>
      <c r="J61" s="311"/>
      <c r="K61" s="311"/>
      <c r="L61" s="311"/>
      <c r="M61" s="294"/>
      <c r="N61" s="294"/>
    </row>
    <row r="62" spans="1:14" ht="15.75">
      <c r="A62" s="298" t="s">
        <v>609</v>
      </c>
      <c r="B62" s="298" t="s">
        <v>123</v>
      </c>
      <c r="C62" s="312" t="s">
        <v>610</v>
      </c>
      <c r="D62" s="298" t="s">
        <v>228</v>
      </c>
      <c r="E62" s="299">
        <v>5</v>
      </c>
      <c r="F62" s="324"/>
      <c r="G62" s="299">
        <f>E62*F62</f>
        <v>0</v>
      </c>
      <c r="H62" s="299"/>
      <c r="I62" s="324"/>
      <c r="J62" s="299">
        <f>E62*I62</f>
        <v>0</v>
      </c>
      <c r="K62" s="299">
        <f>F62+I62</f>
        <v>0</v>
      </c>
      <c r="L62" s="299">
        <f>G62+J62</f>
        <v>0</v>
      </c>
      <c r="M62" s="294"/>
      <c r="N62" s="294"/>
    </row>
    <row r="63" spans="1:14" ht="16.5">
      <c r="A63" s="309" t="s">
        <v>611</v>
      </c>
      <c r="B63" s="309" t="s">
        <v>123</v>
      </c>
      <c r="C63" s="310" t="s">
        <v>612</v>
      </c>
      <c r="D63" s="309" t="s">
        <v>123</v>
      </c>
      <c r="E63" s="311"/>
      <c r="F63" s="311"/>
      <c r="G63" s="311"/>
      <c r="H63" s="311"/>
      <c r="I63" s="311"/>
      <c r="J63" s="311"/>
      <c r="K63" s="311"/>
      <c r="L63" s="311"/>
      <c r="M63" s="294"/>
      <c r="N63" s="294"/>
    </row>
    <row r="64" spans="1:14" ht="15.75">
      <c r="A64" s="298" t="s">
        <v>613</v>
      </c>
      <c r="B64" s="298" t="s">
        <v>123</v>
      </c>
      <c r="C64" s="312" t="s">
        <v>614</v>
      </c>
      <c r="D64" s="298" t="s">
        <v>228</v>
      </c>
      <c r="E64" s="299">
        <v>150</v>
      </c>
      <c r="F64" s="324"/>
      <c r="G64" s="299">
        <f>E64*F64</f>
        <v>0</v>
      </c>
      <c r="H64" s="299"/>
      <c r="I64" s="324"/>
      <c r="J64" s="299">
        <f>E64*I64</f>
        <v>0</v>
      </c>
      <c r="K64" s="299">
        <f>F64+I64</f>
        <v>0</v>
      </c>
      <c r="L64" s="299">
        <f>G64+J64</f>
        <v>0</v>
      </c>
      <c r="M64" s="294"/>
      <c r="N64" s="294"/>
    </row>
    <row r="65" spans="1:14" ht="16.5">
      <c r="A65" s="309" t="s">
        <v>615</v>
      </c>
      <c r="B65" s="309" t="s">
        <v>123</v>
      </c>
      <c r="C65" s="310" t="s">
        <v>616</v>
      </c>
      <c r="D65" s="309" t="s">
        <v>123</v>
      </c>
      <c r="E65" s="311"/>
      <c r="F65" s="311"/>
      <c r="G65" s="311"/>
      <c r="H65" s="311"/>
      <c r="I65" s="311"/>
      <c r="J65" s="311"/>
      <c r="K65" s="311"/>
      <c r="L65" s="311"/>
      <c r="M65" s="294"/>
      <c r="N65" s="294"/>
    </row>
    <row r="66" spans="1:14" ht="15.75">
      <c r="A66" s="298" t="s">
        <v>617</v>
      </c>
      <c r="B66" s="298" t="s">
        <v>123</v>
      </c>
      <c r="C66" s="312" t="s">
        <v>618</v>
      </c>
      <c r="D66" s="298" t="s">
        <v>228</v>
      </c>
      <c r="E66" s="299">
        <v>20</v>
      </c>
      <c r="F66" s="324"/>
      <c r="G66" s="299">
        <f>E66*F66</f>
        <v>0</v>
      </c>
      <c r="H66" s="299"/>
      <c r="I66" s="324"/>
      <c r="J66" s="299">
        <f>E66*I66</f>
        <v>0</v>
      </c>
      <c r="K66" s="299">
        <f>F66+I66</f>
        <v>0</v>
      </c>
      <c r="L66" s="299">
        <f>G66+J66</f>
        <v>0</v>
      </c>
      <c r="M66" s="294"/>
      <c r="N66" s="294"/>
    </row>
    <row r="67" spans="1:14" ht="16.5">
      <c r="A67" s="309" t="s">
        <v>619</v>
      </c>
      <c r="B67" s="309" t="s">
        <v>123</v>
      </c>
      <c r="C67" s="310" t="s">
        <v>620</v>
      </c>
      <c r="D67" s="309" t="s">
        <v>123</v>
      </c>
      <c r="E67" s="311"/>
      <c r="F67" s="311"/>
      <c r="G67" s="311"/>
      <c r="H67" s="311"/>
      <c r="I67" s="311"/>
      <c r="J67" s="311"/>
      <c r="K67" s="311"/>
      <c r="L67" s="311"/>
      <c r="M67" s="294"/>
      <c r="N67" s="294"/>
    </row>
    <row r="68" spans="1:14" ht="15.75">
      <c r="A68" s="298" t="s">
        <v>621</v>
      </c>
      <c r="B68" s="298" t="s">
        <v>123</v>
      </c>
      <c r="C68" s="312" t="s">
        <v>622</v>
      </c>
      <c r="D68" s="298" t="s">
        <v>520</v>
      </c>
      <c r="E68" s="299">
        <v>2</v>
      </c>
      <c r="F68" s="324"/>
      <c r="G68" s="299">
        <f>E68*F68</f>
        <v>0</v>
      </c>
      <c r="H68" s="299" t="s">
        <v>745</v>
      </c>
      <c r="I68" s="324"/>
      <c r="J68" s="299">
        <f>E68*I68</f>
        <v>0</v>
      </c>
      <c r="K68" s="299">
        <f t="shared" ref="K68:L70" si="3">F68+I68</f>
        <v>0</v>
      </c>
      <c r="L68" s="299">
        <f t="shared" si="3"/>
        <v>0</v>
      </c>
      <c r="M68" s="294"/>
      <c r="N68" s="294"/>
    </row>
    <row r="69" spans="1:14" ht="15.75">
      <c r="A69" s="298" t="s">
        <v>623</v>
      </c>
      <c r="B69" s="298" t="s">
        <v>123</v>
      </c>
      <c r="C69" s="312" t="s">
        <v>624</v>
      </c>
      <c r="D69" s="298" t="s">
        <v>520</v>
      </c>
      <c r="E69" s="299">
        <v>8</v>
      </c>
      <c r="F69" s="324"/>
      <c r="G69" s="299">
        <f>E69*F69</f>
        <v>0</v>
      </c>
      <c r="H69" s="299"/>
      <c r="I69" s="324"/>
      <c r="J69" s="299">
        <f>E69*I69</f>
        <v>0</v>
      </c>
      <c r="K69" s="299">
        <f t="shared" si="3"/>
        <v>0</v>
      </c>
      <c r="L69" s="299">
        <f t="shared" si="3"/>
        <v>0</v>
      </c>
      <c r="M69" s="294"/>
      <c r="N69" s="294"/>
    </row>
    <row r="70" spans="1:14" ht="15.75">
      <c r="A70" s="298" t="s">
        <v>621</v>
      </c>
      <c r="B70" s="298" t="s">
        <v>123</v>
      </c>
      <c r="C70" s="312" t="s">
        <v>625</v>
      </c>
      <c r="D70" s="298" t="s">
        <v>520</v>
      </c>
      <c r="E70" s="299">
        <v>24</v>
      </c>
      <c r="F70" s="324"/>
      <c r="G70" s="299">
        <f>E70*F70</f>
        <v>0</v>
      </c>
      <c r="H70" s="299"/>
      <c r="I70" s="324"/>
      <c r="J70" s="299">
        <f>E70*I70</f>
        <v>0</v>
      </c>
      <c r="K70" s="299">
        <f t="shared" si="3"/>
        <v>0</v>
      </c>
      <c r="L70" s="299">
        <f t="shared" si="3"/>
        <v>0</v>
      </c>
      <c r="M70" s="294"/>
      <c r="N70" s="294"/>
    </row>
    <row r="71" spans="1:14" ht="16.5">
      <c r="A71" s="309" t="s">
        <v>626</v>
      </c>
      <c r="B71" s="309" t="s">
        <v>123</v>
      </c>
      <c r="C71" s="310" t="s">
        <v>627</v>
      </c>
      <c r="D71" s="309" t="s">
        <v>123</v>
      </c>
      <c r="E71" s="311"/>
      <c r="F71" s="311"/>
      <c r="G71" s="311"/>
      <c r="H71" s="311"/>
      <c r="I71" s="311"/>
      <c r="J71" s="311"/>
      <c r="K71" s="311"/>
      <c r="L71" s="311"/>
      <c r="M71" s="294"/>
      <c r="N71" s="294"/>
    </row>
    <row r="72" spans="1:14" ht="15.75">
      <c r="A72" s="298" t="s">
        <v>628</v>
      </c>
      <c r="B72" s="298" t="s">
        <v>123</v>
      </c>
      <c r="C72" s="312" t="s">
        <v>629</v>
      </c>
      <c r="D72" s="298" t="s">
        <v>520</v>
      </c>
      <c r="E72" s="299">
        <v>8</v>
      </c>
      <c r="F72" s="324"/>
      <c r="G72" s="299">
        <f>E72*F72</f>
        <v>0</v>
      </c>
      <c r="H72" s="299" t="s">
        <v>746</v>
      </c>
      <c r="I72" s="324"/>
      <c r="J72" s="299">
        <f>E72*I72</f>
        <v>0</v>
      </c>
      <c r="K72" s="299">
        <f>F72+I72</f>
        <v>0</v>
      </c>
      <c r="L72" s="299">
        <f>G72+J72</f>
        <v>0</v>
      </c>
      <c r="M72" s="294"/>
      <c r="N72" s="294"/>
    </row>
    <row r="73" spans="1:14" ht="15.75">
      <c r="A73" s="298" t="s">
        <v>630</v>
      </c>
      <c r="B73" s="298" t="s">
        <v>123</v>
      </c>
      <c r="C73" s="312" t="s">
        <v>631</v>
      </c>
      <c r="D73" s="298" t="s">
        <v>520</v>
      </c>
      <c r="E73" s="299">
        <v>15</v>
      </c>
      <c r="F73" s="324"/>
      <c r="G73" s="299">
        <f>E73*F73</f>
        <v>0</v>
      </c>
      <c r="H73" s="299"/>
      <c r="I73" s="324"/>
      <c r="J73" s="299">
        <f>E73*I73</f>
        <v>0</v>
      </c>
      <c r="K73" s="299">
        <f>F73+I73</f>
        <v>0</v>
      </c>
      <c r="L73" s="299">
        <f>G73+J73</f>
        <v>0</v>
      </c>
      <c r="M73" s="294"/>
      <c r="N73" s="294"/>
    </row>
    <row r="74" spans="1:14" ht="16.5">
      <c r="A74" s="309" t="s">
        <v>632</v>
      </c>
      <c r="B74" s="309" t="s">
        <v>123</v>
      </c>
      <c r="C74" s="310" t="s">
        <v>633</v>
      </c>
      <c r="D74" s="309" t="s">
        <v>123</v>
      </c>
      <c r="E74" s="311"/>
      <c r="F74" s="311"/>
      <c r="G74" s="311"/>
      <c r="H74" s="311"/>
      <c r="I74" s="311"/>
      <c r="J74" s="311"/>
      <c r="K74" s="311"/>
      <c r="L74" s="311"/>
      <c r="M74" s="294"/>
      <c r="N74" s="294"/>
    </row>
    <row r="75" spans="1:14" ht="15.75">
      <c r="A75" s="298" t="s">
        <v>634</v>
      </c>
      <c r="B75" s="298" t="s">
        <v>123</v>
      </c>
      <c r="C75" s="312" t="s">
        <v>635</v>
      </c>
      <c r="D75" s="298" t="s">
        <v>520</v>
      </c>
      <c r="E75" s="299">
        <v>130</v>
      </c>
      <c r="F75" s="324"/>
      <c r="G75" s="299">
        <f>E75*F75</f>
        <v>0</v>
      </c>
      <c r="H75" s="299"/>
      <c r="I75" s="324"/>
      <c r="J75" s="299">
        <f>E75*I75</f>
        <v>0</v>
      </c>
      <c r="K75" s="299">
        <f>F75+I75</f>
        <v>0</v>
      </c>
      <c r="L75" s="299">
        <f>G75+J75</f>
        <v>0</v>
      </c>
      <c r="M75" s="294"/>
      <c r="N75" s="294"/>
    </row>
    <row r="76" spans="1:14" ht="16.5">
      <c r="A76" s="309" t="s">
        <v>636</v>
      </c>
      <c r="B76" s="309" t="s">
        <v>123</v>
      </c>
      <c r="C76" s="310" t="s">
        <v>637</v>
      </c>
      <c r="D76" s="309" t="s">
        <v>123</v>
      </c>
      <c r="E76" s="311"/>
      <c r="F76" s="311"/>
      <c r="G76" s="311"/>
      <c r="H76" s="311"/>
      <c r="I76" s="311"/>
      <c r="J76" s="311"/>
      <c r="K76" s="311"/>
      <c r="L76" s="311"/>
      <c r="M76" s="294"/>
      <c r="N76" s="294"/>
    </row>
    <row r="77" spans="1:14" ht="15.75">
      <c r="A77" s="298" t="s">
        <v>638</v>
      </c>
      <c r="B77" s="298" t="s">
        <v>123</v>
      </c>
      <c r="C77" s="312" t="s">
        <v>639</v>
      </c>
      <c r="D77" s="298" t="s">
        <v>228</v>
      </c>
      <c r="E77" s="299">
        <v>110</v>
      </c>
      <c r="F77" s="324"/>
      <c r="G77" s="299">
        <f>E77*F77</f>
        <v>0</v>
      </c>
      <c r="H77" s="299"/>
      <c r="I77" s="324"/>
      <c r="J77" s="299">
        <f>E77*I77</f>
        <v>0</v>
      </c>
      <c r="K77" s="299">
        <f>F77+I77</f>
        <v>0</v>
      </c>
      <c r="L77" s="299">
        <f>G77+J77</f>
        <v>0</v>
      </c>
      <c r="M77" s="294"/>
      <c r="N77" s="294"/>
    </row>
    <row r="78" spans="1:14" ht="16.5">
      <c r="A78" s="309" t="s">
        <v>640</v>
      </c>
      <c r="B78" s="309" t="s">
        <v>123</v>
      </c>
      <c r="C78" s="310" t="s">
        <v>641</v>
      </c>
      <c r="D78" s="309" t="s">
        <v>123</v>
      </c>
      <c r="E78" s="311"/>
      <c r="F78" s="311"/>
      <c r="G78" s="311"/>
      <c r="H78" s="311"/>
      <c r="I78" s="311"/>
      <c r="J78" s="311"/>
      <c r="K78" s="311"/>
      <c r="L78" s="311"/>
      <c r="M78" s="294"/>
      <c r="N78" s="294"/>
    </row>
    <row r="79" spans="1:14" ht="15.75">
      <c r="A79" s="298" t="s">
        <v>642</v>
      </c>
      <c r="B79" s="298" t="s">
        <v>123</v>
      </c>
      <c r="C79" s="312" t="s">
        <v>643</v>
      </c>
      <c r="D79" s="298" t="s">
        <v>520</v>
      </c>
      <c r="E79" s="299">
        <v>4</v>
      </c>
      <c r="F79" s="324"/>
      <c r="G79" s="299">
        <f>E79*F79</f>
        <v>0</v>
      </c>
      <c r="H79" s="299"/>
      <c r="I79" s="324"/>
      <c r="J79" s="299">
        <f>E79*I79</f>
        <v>0</v>
      </c>
      <c r="K79" s="299">
        <f>F79+I79</f>
        <v>0</v>
      </c>
      <c r="L79" s="299">
        <f>G79+J79</f>
        <v>0</v>
      </c>
      <c r="M79" s="294"/>
      <c r="N79" s="294"/>
    </row>
    <row r="80" spans="1:14" ht="16.5">
      <c r="A80" s="309" t="s">
        <v>123</v>
      </c>
      <c r="B80" s="309" t="s">
        <v>123</v>
      </c>
      <c r="C80" s="310" t="s">
        <v>644</v>
      </c>
      <c r="D80" s="309" t="s">
        <v>123</v>
      </c>
      <c r="E80" s="311"/>
      <c r="F80" s="311"/>
      <c r="G80" s="311"/>
      <c r="H80" s="311"/>
      <c r="I80" s="311"/>
      <c r="J80" s="311"/>
      <c r="K80" s="311"/>
      <c r="L80" s="311"/>
      <c r="M80" s="294"/>
      <c r="N80" s="294"/>
    </row>
    <row r="81" spans="1:14" ht="15.75">
      <c r="A81" s="298" t="s">
        <v>123</v>
      </c>
      <c r="B81" s="298" t="s">
        <v>123</v>
      </c>
      <c r="C81" s="312" t="s">
        <v>645</v>
      </c>
      <c r="D81" s="298" t="s">
        <v>228</v>
      </c>
      <c r="E81" s="299">
        <v>100</v>
      </c>
      <c r="F81" s="324"/>
      <c r="G81" s="299">
        <f>E81*F81</f>
        <v>0</v>
      </c>
      <c r="H81" s="299"/>
      <c r="I81" s="324"/>
      <c r="J81" s="299">
        <f>E81*I81</f>
        <v>0</v>
      </c>
      <c r="K81" s="299">
        <f>F81+I81</f>
        <v>0</v>
      </c>
      <c r="L81" s="299">
        <f>G81+J81</f>
        <v>0</v>
      </c>
      <c r="M81" s="294"/>
      <c r="N81" s="294"/>
    </row>
    <row r="82" spans="1:14" ht="16.5">
      <c r="A82" s="309" t="s">
        <v>646</v>
      </c>
      <c r="B82" s="309" t="s">
        <v>123</v>
      </c>
      <c r="C82" s="310" t="s">
        <v>647</v>
      </c>
      <c r="D82" s="309" t="s">
        <v>123</v>
      </c>
      <c r="E82" s="311"/>
      <c r="F82" s="311"/>
      <c r="G82" s="311"/>
      <c r="H82" s="311"/>
      <c r="I82" s="311"/>
      <c r="J82" s="311"/>
      <c r="K82" s="311"/>
      <c r="L82" s="311"/>
      <c r="M82" s="294"/>
      <c r="N82" s="294"/>
    </row>
    <row r="83" spans="1:14" ht="16.5">
      <c r="A83" s="309" t="s">
        <v>648</v>
      </c>
      <c r="B83" s="309" t="s">
        <v>123</v>
      </c>
      <c r="C83" s="310" t="s">
        <v>649</v>
      </c>
      <c r="D83" s="309" t="s">
        <v>123</v>
      </c>
      <c r="E83" s="311"/>
      <c r="F83" s="311"/>
      <c r="G83" s="311"/>
      <c r="H83" s="311"/>
      <c r="I83" s="311"/>
      <c r="J83" s="311"/>
      <c r="K83" s="311"/>
      <c r="L83" s="311"/>
      <c r="M83" s="294"/>
      <c r="N83" s="294"/>
    </row>
    <row r="84" spans="1:14" ht="15.75">
      <c r="A84" s="298" t="s">
        <v>650</v>
      </c>
      <c r="B84" s="298" t="s">
        <v>123</v>
      </c>
      <c r="C84" s="312" t="s">
        <v>651</v>
      </c>
      <c r="D84" s="298" t="s">
        <v>520</v>
      </c>
      <c r="E84" s="299">
        <v>5</v>
      </c>
      <c r="F84" s="324"/>
      <c r="G84" s="299">
        <f>E84*F84</f>
        <v>0</v>
      </c>
      <c r="H84" s="299"/>
      <c r="I84" s="324"/>
      <c r="J84" s="299">
        <f>E84*I84</f>
        <v>0</v>
      </c>
      <c r="K84" s="299">
        <f>F84+I84</f>
        <v>0</v>
      </c>
      <c r="L84" s="299">
        <f>G84+J84</f>
        <v>0</v>
      </c>
      <c r="M84" s="294"/>
      <c r="N84" s="294"/>
    </row>
    <row r="85" spans="1:14" ht="16.5">
      <c r="A85" s="309" t="s">
        <v>123</v>
      </c>
      <c r="B85" s="309" t="s">
        <v>123</v>
      </c>
      <c r="C85" s="310" t="s">
        <v>652</v>
      </c>
      <c r="D85" s="309" t="s">
        <v>123</v>
      </c>
      <c r="E85" s="311"/>
      <c r="F85" s="311"/>
      <c r="G85" s="311"/>
      <c r="H85" s="311"/>
      <c r="I85" s="311"/>
      <c r="J85" s="311"/>
      <c r="K85" s="311"/>
      <c r="L85" s="311"/>
      <c r="M85" s="294"/>
      <c r="N85" s="294"/>
    </row>
    <row r="86" spans="1:14" ht="15.75">
      <c r="A86" s="298" t="s">
        <v>123</v>
      </c>
      <c r="B86" s="298" t="s">
        <v>123</v>
      </c>
      <c r="C86" s="312" t="s">
        <v>653</v>
      </c>
      <c r="D86" s="298" t="s">
        <v>520</v>
      </c>
      <c r="E86" s="299">
        <v>1</v>
      </c>
      <c r="F86" s="324"/>
      <c r="G86" s="299">
        <f>E86*F86</f>
        <v>0</v>
      </c>
      <c r="H86" s="299"/>
      <c r="I86" s="324"/>
      <c r="J86" s="299">
        <f>E86*I86</f>
        <v>0</v>
      </c>
      <c r="K86" s="299">
        <f>F86+I86</f>
        <v>0</v>
      </c>
      <c r="L86" s="299">
        <f>G86+J86</f>
        <v>0</v>
      </c>
      <c r="M86" s="294"/>
      <c r="N86" s="294"/>
    </row>
    <row r="87" spans="1:14" ht="16.5">
      <c r="A87" s="309" t="s">
        <v>654</v>
      </c>
      <c r="B87" s="309" t="s">
        <v>123</v>
      </c>
      <c r="C87" s="310" t="s">
        <v>655</v>
      </c>
      <c r="D87" s="309" t="s">
        <v>123</v>
      </c>
      <c r="E87" s="311"/>
      <c r="F87" s="311"/>
      <c r="G87" s="311"/>
      <c r="H87" s="311"/>
      <c r="I87" s="311"/>
      <c r="J87" s="311"/>
      <c r="K87" s="311"/>
      <c r="L87" s="311"/>
      <c r="M87" s="294"/>
      <c r="N87" s="294"/>
    </row>
    <row r="88" spans="1:14" ht="15.75">
      <c r="A88" s="298" t="s">
        <v>656</v>
      </c>
      <c r="B88" s="298" t="s">
        <v>123</v>
      </c>
      <c r="C88" s="312" t="s">
        <v>657</v>
      </c>
      <c r="D88" s="298" t="s">
        <v>658</v>
      </c>
      <c r="E88" s="299">
        <v>6</v>
      </c>
      <c r="F88" s="324"/>
      <c r="G88" s="299">
        <f>E88*F88</f>
        <v>0</v>
      </c>
      <c r="H88" s="299"/>
      <c r="I88" s="324"/>
      <c r="J88" s="299">
        <f>E88*I88</f>
        <v>0</v>
      </c>
      <c r="K88" s="299">
        <f t="shared" ref="K88:L90" si="4">F88+I88</f>
        <v>0</v>
      </c>
      <c r="L88" s="299">
        <f t="shared" si="4"/>
        <v>0</v>
      </c>
      <c r="M88" s="294"/>
      <c r="N88" s="294"/>
    </row>
    <row r="89" spans="1:14" ht="15.75">
      <c r="A89" s="298" t="s">
        <v>123</v>
      </c>
      <c r="B89" s="298" t="s">
        <v>123</v>
      </c>
      <c r="C89" s="312" t="s">
        <v>659</v>
      </c>
      <c r="D89" s="298" t="s">
        <v>658</v>
      </c>
      <c r="E89" s="299">
        <v>12</v>
      </c>
      <c r="F89" s="324"/>
      <c r="G89" s="299">
        <f>E89*F89</f>
        <v>0</v>
      </c>
      <c r="H89" s="299"/>
      <c r="I89" s="324"/>
      <c r="J89" s="299">
        <f>E89*I89</f>
        <v>0</v>
      </c>
      <c r="K89" s="299">
        <f t="shared" si="4"/>
        <v>0</v>
      </c>
      <c r="L89" s="299">
        <f t="shared" si="4"/>
        <v>0</v>
      </c>
      <c r="M89" s="294"/>
      <c r="N89" s="294"/>
    </row>
    <row r="90" spans="1:14" ht="15.75">
      <c r="A90" s="298" t="s">
        <v>123</v>
      </c>
      <c r="B90" s="298" t="s">
        <v>123</v>
      </c>
      <c r="C90" s="312" t="s">
        <v>660</v>
      </c>
      <c r="D90" s="298" t="s">
        <v>658</v>
      </c>
      <c r="E90" s="299">
        <v>8</v>
      </c>
      <c r="F90" s="324"/>
      <c r="G90" s="299">
        <f>E90*F90</f>
        <v>0</v>
      </c>
      <c r="H90" s="299"/>
      <c r="I90" s="324"/>
      <c r="J90" s="299">
        <f>E90*I90</f>
        <v>0</v>
      </c>
      <c r="K90" s="299">
        <f t="shared" si="4"/>
        <v>0</v>
      </c>
      <c r="L90" s="299">
        <f t="shared" si="4"/>
        <v>0</v>
      </c>
      <c r="M90" s="294"/>
      <c r="N90" s="294"/>
    </row>
    <row r="91" spans="1:14" ht="16.5">
      <c r="A91" s="309" t="s">
        <v>123</v>
      </c>
      <c r="B91" s="309" t="s">
        <v>123</v>
      </c>
      <c r="C91" s="310" t="s">
        <v>661</v>
      </c>
      <c r="D91" s="309" t="s">
        <v>123</v>
      </c>
      <c r="E91" s="311"/>
      <c r="F91" s="311"/>
      <c r="G91" s="311"/>
      <c r="H91" s="311"/>
      <c r="I91" s="311"/>
      <c r="J91" s="311"/>
      <c r="K91" s="311"/>
      <c r="L91" s="311"/>
      <c r="M91" s="294"/>
      <c r="N91" s="294"/>
    </row>
    <row r="92" spans="1:14" ht="16.5">
      <c r="A92" s="309" t="s">
        <v>123</v>
      </c>
      <c r="B92" s="309" t="s">
        <v>123</v>
      </c>
      <c r="C92" s="310" t="s">
        <v>662</v>
      </c>
      <c r="D92" s="309" t="s">
        <v>123</v>
      </c>
      <c r="E92" s="311"/>
      <c r="F92" s="311"/>
      <c r="G92" s="311"/>
      <c r="H92" s="311"/>
      <c r="I92" s="311"/>
      <c r="J92" s="311"/>
      <c r="K92" s="311"/>
      <c r="L92" s="311"/>
      <c r="M92" s="294"/>
      <c r="N92" s="294"/>
    </row>
    <row r="93" spans="1:14" ht="15.75">
      <c r="A93" s="298" t="s">
        <v>123</v>
      </c>
      <c r="B93" s="298" t="s">
        <v>123</v>
      </c>
      <c r="C93" s="312" t="s">
        <v>663</v>
      </c>
      <c r="D93" s="298" t="s">
        <v>658</v>
      </c>
      <c r="E93" s="299">
        <v>10</v>
      </c>
      <c r="F93" s="324"/>
      <c r="G93" s="299">
        <f>E93*F93</f>
        <v>0</v>
      </c>
      <c r="H93" s="299"/>
      <c r="I93" s="324"/>
      <c r="J93" s="299">
        <f>E93*I93</f>
        <v>0</v>
      </c>
      <c r="K93" s="299">
        <f>F93+I93</f>
        <v>0</v>
      </c>
      <c r="L93" s="299">
        <f>G93+J93</f>
        <v>0</v>
      </c>
      <c r="M93" s="294"/>
      <c r="N93" s="294"/>
    </row>
    <row r="94" spans="1:14" ht="15.75">
      <c r="A94" s="298" t="s">
        <v>123</v>
      </c>
      <c r="B94" s="298" t="s">
        <v>123</v>
      </c>
      <c r="C94" s="312" t="s">
        <v>664</v>
      </c>
      <c r="D94" s="298" t="s">
        <v>123</v>
      </c>
      <c r="E94" s="299"/>
      <c r="F94" s="324"/>
      <c r="G94" s="299">
        <f>Parametry!B33/100*G41+Parametry!B34/100*G43+Parametry!B35/100*G54+Parametry!B35/100*G58+Parametry!B35/100*G59+Parametry!B35/100*G60+Parametry!B34/100*G62+Parametry!B33/100*G64+Parametry!B34/100*G66+Parametry!B35/100*G68+Parametry!B33/100*G69+Parametry!B33/100*G70+Parametry!B35/100*G72+Parametry!B33/100*G73+Parametry!B33/100*G75+Parametry!B33/100*G77+Parametry!B33/100*G79+Parametry!B35/100*G84+Parametry!B35/100*G88</f>
        <v>0</v>
      </c>
      <c r="H94" s="299"/>
      <c r="I94" s="324"/>
      <c r="J94" s="299"/>
      <c r="K94" s="299">
        <f>F94+I94</f>
        <v>0</v>
      </c>
      <c r="L94" s="299">
        <f>G94+J94</f>
        <v>0</v>
      </c>
      <c r="M94" s="294"/>
      <c r="N94" s="294"/>
    </row>
    <row r="95" spans="1:14" ht="18">
      <c r="A95" s="302" t="s">
        <v>123</v>
      </c>
      <c r="B95" s="302" t="s">
        <v>123</v>
      </c>
      <c r="C95" s="308" t="s">
        <v>665</v>
      </c>
      <c r="D95" s="302" t="s">
        <v>123</v>
      </c>
      <c r="E95" s="303"/>
      <c r="F95" s="303"/>
      <c r="G95" s="303">
        <f>SUM(G40:G94)</f>
        <v>0</v>
      </c>
      <c r="H95" s="303"/>
      <c r="I95" s="303"/>
      <c r="J95" s="303">
        <f>SUM(J40:J94)</f>
        <v>0</v>
      </c>
      <c r="K95" s="303"/>
      <c r="L95" s="303">
        <f>SUM(L40:L94)</f>
        <v>0</v>
      </c>
      <c r="M95" s="294"/>
      <c r="N95" s="294"/>
    </row>
    <row r="96" spans="1:14" ht="18">
      <c r="A96" s="302" t="s">
        <v>123</v>
      </c>
      <c r="B96" s="302" t="s">
        <v>123</v>
      </c>
      <c r="C96" s="308" t="s">
        <v>129</v>
      </c>
      <c r="D96" s="302" t="s">
        <v>123</v>
      </c>
      <c r="E96" s="303"/>
      <c r="F96" s="303"/>
      <c r="G96" s="303"/>
      <c r="H96" s="303"/>
      <c r="I96" s="303"/>
      <c r="J96" s="303"/>
      <c r="K96" s="303"/>
      <c r="L96" s="303"/>
      <c r="M96" s="294"/>
      <c r="N96" s="294"/>
    </row>
    <row r="97" spans="1:14" ht="16.5">
      <c r="A97" s="309" t="s">
        <v>123</v>
      </c>
      <c r="B97" s="309" t="s">
        <v>123</v>
      </c>
      <c r="C97" s="310" t="s">
        <v>666</v>
      </c>
      <c r="D97" s="309" t="s">
        <v>123</v>
      </c>
      <c r="E97" s="311"/>
      <c r="F97" s="311"/>
      <c r="G97" s="311"/>
      <c r="H97" s="311"/>
      <c r="I97" s="311"/>
      <c r="J97" s="311"/>
      <c r="K97" s="311"/>
      <c r="L97" s="311"/>
      <c r="M97" s="294"/>
      <c r="N97" s="294"/>
    </row>
    <row r="98" spans="1:14" ht="15.75">
      <c r="A98" s="298" t="s">
        <v>123</v>
      </c>
      <c r="B98" s="298" t="s">
        <v>123</v>
      </c>
      <c r="C98" s="312" t="s">
        <v>667</v>
      </c>
      <c r="D98" s="298" t="s">
        <v>162</v>
      </c>
      <c r="E98" s="299">
        <v>7</v>
      </c>
      <c r="F98" s="324">
        <v>0</v>
      </c>
      <c r="G98" s="299">
        <f>E98*F98</f>
        <v>0</v>
      </c>
      <c r="H98" s="299"/>
      <c r="I98" s="324"/>
      <c r="J98" s="299">
        <f>E98*I98</f>
        <v>0</v>
      </c>
      <c r="K98" s="299">
        <f>F98+I98</f>
        <v>0</v>
      </c>
      <c r="L98" s="299">
        <f>G98+J98</f>
        <v>0</v>
      </c>
      <c r="M98" s="294"/>
      <c r="N98" s="294"/>
    </row>
    <row r="99" spans="1:14" ht="16.5">
      <c r="A99" s="309" t="s">
        <v>668</v>
      </c>
      <c r="B99" s="309" t="s">
        <v>123</v>
      </c>
      <c r="C99" s="310" t="s">
        <v>669</v>
      </c>
      <c r="D99" s="309" t="s">
        <v>123</v>
      </c>
      <c r="E99" s="311"/>
      <c r="F99" s="311"/>
      <c r="G99" s="311"/>
      <c r="H99" s="311"/>
      <c r="I99" s="311"/>
      <c r="J99" s="311"/>
      <c r="K99" s="311"/>
      <c r="L99" s="311"/>
      <c r="M99" s="294"/>
      <c r="N99" s="294"/>
    </row>
    <row r="100" spans="1:14" ht="15.75">
      <c r="A100" s="298" t="s">
        <v>670</v>
      </c>
      <c r="B100" s="298" t="s">
        <v>123</v>
      </c>
      <c r="C100" s="312" t="s">
        <v>671</v>
      </c>
      <c r="D100" s="298" t="s">
        <v>162</v>
      </c>
      <c r="E100" s="299">
        <v>7</v>
      </c>
      <c r="F100" s="324"/>
      <c r="G100" s="299">
        <f>E100*F100</f>
        <v>0</v>
      </c>
      <c r="H100" s="299"/>
      <c r="I100" s="324"/>
      <c r="J100" s="299">
        <f>E100*I100</f>
        <v>0</v>
      </c>
      <c r="K100" s="299">
        <f>F100+I100</f>
        <v>0</v>
      </c>
      <c r="L100" s="299">
        <f>G100+J100</f>
        <v>0</v>
      </c>
      <c r="M100" s="294"/>
      <c r="N100" s="294"/>
    </row>
    <row r="101" spans="1:14" ht="15.75">
      <c r="A101" s="298" t="s">
        <v>670</v>
      </c>
      <c r="B101" s="298" t="s">
        <v>123</v>
      </c>
      <c r="C101" s="312" t="s">
        <v>672</v>
      </c>
      <c r="D101" s="298" t="s">
        <v>162</v>
      </c>
      <c r="E101" s="299">
        <v>7</v>
      </c>
      <c r="F101" s="324"/>
      <c r="G101" s="299">
        <f>E101*F101</f>
        <v>0</v>
      </c>
      <c r="H101" s="299"/>
      <c r="I101" s="324"/>
      <c r="J101" s="299">
        <f>E101*I101</f>
        <v>0</v>
      </c>
      <c r="K101" s="299">
        <f>F101+I101</f>
        <v>0</v>
      </c>
      <c r="L101" s="299">
        <f>G101+J101</f>
        <v>0</v>
      </c>
      <c r="M101" s="294"/>
      <c r="N101" s="294"/>
    </row>
    <row r="102" spans="1:14" ht="16.5">
      <c r="A102" s="309" t="s">
        <v>123</v>
      </c>
      <c r="B102" s="309" t="s">
        <v>123</v>
      </c>
      <c r="C102" s="310" t="s">
        <v>673</v>
      </c>
      <c r="D102" s="309" t="s">
        <v>123</v>
      </c>
      <c r="E102" s="311"/>
      <c r="F102" s="311"/>
      <c r="G102" s="311"/>
      <c r="H102" s="311"/>
      <c r="I102" s="311"/>
      <c r="J102" s="311"/>
      <c r="K102" s="311"/>
      <c r="L102" s="311"/>
      <c r="M102" s="294"/>
      <c r="N102" s="294"/>
    </row>
    <row r="103" spans="1:14" ht="15.75">
      <c r="A103" s="298" t="s">
        <v>123</v>
      </c>
      <c r="B103" s="298" t="s">
        <v>123</v>
      </c>
      <c r="C103" s="312" t="s">
        <v>674</v>
      </c>
      <c r="D103" s="298" t="s">
        <v>520</v>
      </c>
      <c r="E103" s="299">
        <v>4</v>
      </c>
      <c r="F103" s="324"/>
      <c r="G103" s="299">
        <f>E103*F103</f>
        <v>0</v>
      </c>
      <c r="H103" s="299"/>
      <c r="I103" s="324"/>
      <c r="J103" s="299">
        <f>E103*I103</f>
        <v>0</v>
      </c>
      <c r="K103" s="299">
        <f>F103+I103</f>
        <v>0</v>
      </c>
      <c r="L103" s="299">
        <f>G103+J103</f>
        <v>0</v>
      </c>
      <c r="M103" s="294"/>
      <c r="N103" s="294"/>
    </row>
    <row r="104" spans="1:14" ht="16.5">
      <c r="A104" s="309" t="s">
        <v>675</v>
      </c>
      <c r="B104" s="309" t="s">
        <v>123</v>
      </c>
      <c r="C104" s="310" t="s">
        <v>676</v>
      </c>
      <c r="D104" s="309" t="s">
        <v>123</v>
      </c>
      <c r="E104" s="311"/>
      <c r="F104" s="311"/>
      <c r="G104" s="311"/>
      <c r="H104" s="311"/>
      <c r="I104" s="311"/>
      <c r="J104" s="311"/>
      <c r="K104" s="311"/>
      <c r="L104" s="311"/>
      <c r="M104" s="294"/>
      <c r="N104" s="294"/>
    </row>
    <row r="105" spans="1:14" ht="15.75">
      <c r="A105" s="298" t="s">
        <v>677</v>
      </c>
      <c r="B105" s="298" t="s">
        <v>123</v>
      </c>
      <c r="C105" s="312" t="s">
        <v>678</v>
      </c>
      <c r="D105" s="298" t="s">
        <v>228</v>
      </c>
      <c r="E105" s="299">
        <v>95</v>
      </c>
      <c r="F105" s="324"/>
      <c r="G105" s="299">
        <f>E105*F105</f>
        <v>0</v>
      </c>
      <c r="H105" s="299"/>
      <c r="I105" s="324"/>
      <c r="J105" s="299">
        <f>E105*I105</f>
        <v>0</v>
      </c>
      <c r="K105" s="299">
        <f>F105+I105</f>
        <v>0</v>
      </c>
      <c r="L105" s="299">
        <f>G105+J105</f>
        <v>0</v>
      </c>
      <c r="M105" s="294"/>
      <c r="N105" s="294"/>
    </row>
    <row r="106" spans="1:14" ht="16.5">
      <c r="A106" s="309" t="s">
        <v>679</v>
      </c>
      <c r="B106" s="309" t="s">
        <v>123</v>
      </c>
      <c r="C106" s="310" t="s">
        <v>680</v>
      </c>
      <c r="D106" s="309" t="s">
        <v>123</v>
      </c>
      <c r="E106" s="311"/>
      <c r="F106" s="311"/>
      <c r="G106" s="311"/>
      <c r="H106" s="311"/>
      <c r="I106" s="311"/>
      <c r="J106" s="311"/>
      <c r="K106" s="311"/>
      <c r="L106" s="311"/>
      <c r="M106" s="294"/>
      <c r="N106" s="294"/>
    </row>
    <row r="107" spans="1:14" ht="15.75">
      <c r="A107" s="298" t="s">
        <v>681</v>
      </c>
      <c r="B107" s="298" t="s">
        <v>123</v>
      </c>
      <c r="C107" s="312" t="s">
        <v>682</v>
      </c>
      <c r="D107" s="298" t="s">
        <v>162</v>
      </c>
      <c r="E107" s="299">
        <v>31</v>
      </c>
      <c r="F107" s="324"/>
      <c r="G107" s="299">
        <f>E107*F107</f>
        <v>0</v>
      </c>
      <c r="H107" s="299"/>
      <c r="I107" s="324"/>
      <c r="J107" s="299">
        <f>E107*I107</f>
        <v>0</v>
      </c>
      <c r="K107" s="299">
        <f>F107+I107</f>
        <v>0</v>
      </c>
      <c r="L107" s="299">
        <f>G107+J107</f>
        <v>0</v>
      </c>
      <c r="M107" s="294"/>
      <c r="N107" s="294"/>
    </row>
    <row r="108" spans="1:14" ht="16.5">
      <c r="A108" s="309" t="s">
        <v>683</v>
      </c>
      <c r="B108" s="309" t="s">
        <v>123</v>
      </c>
      <c r="C108" s="310" t="s">
        <v>684</v>
      </c>
      <c r="D108" s="309" t="s">
        <v>123</v>
      </c>
      <c r="E108" s="311"/>
      <c r="F108" s="311"/>
      <c r="G108" s="311"/>
      <c r="H108" s="311"/>
      <c r="I108" s="311"/>
      <c r="J108" s="311"/>
      <c r="K108" s="311"/>
      <c r="L108" s="311"/>
      <c r="M108" s="294"/>
      <c r="N108" s="294"/>
    </row>
    <row r="109" spans="1:14" ht="15.75">
      <c r="A109" s="298" t="s">
        <v>685</v>
      </c>
      <c r="B109" s="298" t="s">
        <v>123</v>
      </c>
      <c r="C109" s="312" t="s">
        <v>686</v>
      </c>
      <c r="D109" s="298" t="s">
        <v>228</v>
      </c>
      <c r="E109" s="299">
        <v>95</v>
      </c>
      <c r="F109" s="324"/>
      <c r="G109" s="299">
        <f>E109*F109</f>
        <v>0</v>
      </c>
      <c r="H109" s="299"/>
      <c r="I109" s="324"/>
      <c r="J109" s="299">
        <f>E109*I109</f>
        <v>0</v>
      </c>
      <c r="K109" s="299">
        <f>F109+I109</f>
        <v>0</v>
      </c>
      <c r="L109" s="299">
        <f>G109+J109</f>
        <v>0</v>
      </c>
      <c r="M109" s="294"/>
      <c r="N109" s="294"/>
    </row>
    <row r="110" spans="1:14" ht="16.5">
      <c r="A110" s="309" t="s">
        <v>687</v>
      </c>
      <c r="B110" s="309" t="s">
        <v>123</v>
      </c>
      <c r="C110" s="310" t="s">
        <v>688</v>
      </c>
      <c r="D110" s="309" t="s">
        <v>123</v>
      </c>
      <c r="E110" s="311"/>
      <c r="F110" s="311"/>
      <c r="G110" s="311"/>
      <c r="H110" s="311"/>
      <c r="I110" s="311"/>
      <c r="J110" s="311"/>
      <c r="K110" s="311"/>
      <c r="L110" s="311"/>
      <c r="M110" s="294"/>
      <c r="N110" s="294"/>
    </row>
    <row r="111" spans="1:14" ht="15.75">
      <c r="A111" s="298" t="s">
        <v>689</v>
      </c>
      <c r="B111" s="298" t="s">
        <v>123</v>
      </c>
      <c r="C111" s="312" t="s">
        <v>678</v>
      </c>
      <c r="D111" s="298" t="s">
        <v>228</v>
      </c>
      <c r="E111" s="299">
        <v>95</v>
      </c>
      <c r="F111" s="324"/>
      <c r="G111" s="299">
        <f>E111*F111</f>
        <v>0</v>
      </c>
      <c r="H111" s="299"/>
      <c r="I111" s="324"/>
      <c r="J111" s="299">
        <f>E111*I111</f>
        <v>0</v>
      </c>
      <c r="K111" s="299">
        <f>F111+I111</f>
        <v>0</v>
      </c>
      <c r="L111" s="299">
        <f>G111+J111</f>
        <v>0</v>
      </c>
      <c r="M111" s="294"/>
      <c r="N111" s="294"/>
    </row>
    <row r="112" spans="1:14" ht="15.75">
      <c r="A112" s="298" t="s">
        <v>670</v>
      </c>
      <c r="B112" s="298" t="s">
        <v>123</v>
      </c>
      <c r="C112" s="312" t="s">
        <v>690</v>
      </c>
      <c r="D112" s="298" t="s">
        <v>162</v>
      </c>
      <c r="E112" s="299">
        <v>35</v>
      </c>
      <c r="F112" s="324"/>
      <c r="G112" s="299">
        <f>E112*F112</f>
        <v>0</v>
      </c>
      <c r="H112" s="299"/>
      <c r="I112" s="324"/>
      <c r="J112" s="299">
        <f>E112*I112</f>
        <v>0</v>
      </c>
      <c r="K112" s="299">
        <f>F112+I112</f>
        <v>0</v>
      </c>
      <c r="L112" s="299">
        <f>G112+J112</f>
        <v>0</v>
      </c>
      <c r="M112" s="294"/>
      <c r="N112" s="294"/>
    </row>
    <row r="113" spans="1:14" ht="18">
      <c r="A113" s="302" t="s">
        <v>123</v>
      </c>
      <c r="B113" s="302" t="s">
        <v>123</v>
      </c>
      <c r="C113" s="308" t="s">
        <v>691</v>
      </c>
      <c r="D113" s="302" t="s">
        <v>123</v>
      </c>
      <c r="E113" s="303"/>
      <c r="F113" s="303"/>
      <c r="G113" s="303">
        <f>SUM(G97:G112)</f>
        <v>0</v>
      </c>
      <c r="H113" s="303"/>
      <c r="I113" s="303"/>
      <c r="J113" s="303">
        <f>SUM(J97:J112)</f>
        <v>0</v>
      </c>
      <c r="K113" s="303"/>
      <c r="L113" s="303">
        <f>SUM(L97:L112)</f>
        <v>0</v>
      </c>
      <c r="M113" s="294"/>
      <c r="N113" s="294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42" sqref="B42"/>
    </sheetView>
  </sheetViews>
  <sheetFormatPr defaultRowHeight="15"/>
  <cols>
    <col min="1" max="1" width="36.5703125" style="322" bestFit="1" customWidth="1"/>
    <col min="2" max="2" width="78.42578125" style="322" bestFit="1" customWidth="1"/>
    <col min="3" max="3" width="9.140625" style="323"/>
    <col min="4" max="4" width="0" style="316" hidden="1" customWidth="1"/>
    <col min="5" max="16384" width="9.140625" style="323"/>
  </cols>
  <sheetData>
    <row r="1" spans="1:3" ht="15.75">
      <c r="A1" s="314" t="s">
        <v>71</v>
      </c>
      <c r="B1" s="314" t="s">
        <v>692</v>
      </c>
      <c r="C1" s="315"/>
    </row>
    <row r="2" spans="1:3" ht="18">
      <c r="A2" s="314" t="s">
        <v>693</v>
      </c>
      <c r="B2" s="317" t="s">
        <v>694</v>
      </c>
      <c r="C2" s="315"/>
    </row>
    <row r="3" spans="1:3" ht="16.5">
      <c r="A3" s="314" t="s">
        <v>695</v>
      </c>
      <c r="B3" s="318" t="s">
        <v>31</v>
      </c>
      <c r="C3" s="315"/>
    </row>
    <row r="4" spans="1:3" ht="16.5">
      <c r="A4" s="314" t="s">
        <v>696</v>
      </c>
      <c r="B4" s="318" t="s">
        <v>697</v>
      </c>
      <c r="C4" s="315"/>
    </row>
    <row r="5" spans="1:3" ht="16.5">
      <c r="A5" s="314" t="s">
        <v>698</v>
      </c>
      <c r="B5" s="318" t="s">
        <v>699</v>
      </c>
      <c r="C5" s="315"/>
    </row>
    <row r="6" spans="1:3" ht="16.5">
      <c r="A6" s="314" t="s">
        <v>700</v>
      </c>
      <c r="B6" s="318" t="s">
        <v>701</v>
      </c>
      <c r="C6" s="315"/>
    </row>
    <row r="7" spans="1:3" ht="16.5">
      <c r="A7" s="314" t="s">
        <v>702</v>
      </c>
      <c r="B7" s="318" t="s">
        <v>123</v>
      </c>
      <c r="C7" s="315"/>
    </row>
    <row r="8" spans="1:3" ht="16.5">
      <c r="A8" s="314" t="s">
        <v>703</v>
      </c>
      <c r="B8" s="318" t="s">
        <v>123</v>
      </c>
      <c r="C8" s="315"/>
    </row>
    <row r="9" spans="1:3" ht="16.5">
      <c r="A9" s="314" t="s">
        <v>704</v>
      </c>
      <c r="B9" s="318" t="s">
        <v>705</v>
      </c>
      <c r="C9" s="315"/>
    </row>
    <row r="10" spans="1:3" ht="16.5">
      <c r="A10" s="314" t="s">
        <v>706</v>
      </c>
      <c r="B10" s="318" t="s">
        <v>707</v>
      </c>
      <c r="C10" s="315"/>
    </row>
    <row r="11" spans="1:3" ht="16.5">
      <c r="A11" s="314" t="s">
        <v>708</v>
      </c>
      <c r="B11" s="318" t="s">
        <v>709</v>
      </c>
      <c r="C11" s="315"/>
    </row>
    <row r="12" spans="1:3" ht="16.5">
      <c r="A12" s="314" t="s">
        <v>710</v>
      </c>
      <c r="B12" s="318" t="s">
        <v>711</v>
      </c>
      <c r="C12" s="315"/>
    </row>
    <row r="13" spans="1:3" ht="16.5">
      <c r="A13" s="314" t="s">
        <v>712</v>
      </c>
      <c r="B13" s="318" t="s">
        <v>713</v>
      </c>
      <c r="C13" s="315"/>
    </row>
    <row r="14" spans="1:3" ht="16.5">
      <c r="A14" s="314" t="s">
        <v>714</v>
      </c>
      <c r="B14" s="318" t="s">
        <v>715</v>
      </c>
      <c r="C14" s="315"/>
    </row>
    <row r="15" spans="1:3" ht="15.75">
      <c r="A15" s="314" t="s">
        <v>123</v>
      </c>
      <c r="B15" s="319" t="s">
        <v>123</v>
      </c>
      <c r="C15" s="315"/>
    </row>
    <row r="16" spans="1:3" ht="15.75">
      <c r="A16" s="314" t="s">
        <v>716</v>
      </c>
      <c r="B16" s="320" t="s">
        <v>717</v>
      </c>
      <c r="C16" s="315"/>
    </row>
    <row r="17" spans="1:3" ht="15.75">
      <c r="A17" s="314" t="s">
        <v>718</v>
      </c>
      <c r="B17" s="320" t="s">
        <v>719</v>
      </c>
      <c r="C17" s="315"/>
    </row>
    <row r="18" spans="1:3" ht="15.75">
      <c r="A18" s="314" t="s">
        <v>720</v>
      </c>
      <c r="B18" s="320" t="s">
        <v>721</v>
      </c>
      <c r="C18" s="315"/>
    </row>
    <row r="19" spans="1:3" ht="15.75">
      <c r="A19" s="314" t="s">
        <v>722</v>
      </c>
      <c r="B19" s="320" t="s">
        <v>719</v>
      </c>
      <c r="C19" s="315"/>
    </row>
    <row r="20" spans="1:3" ht="15.75">
      <c r="A20" s="314" t="s">
        <v>723</v>
      </c>
      <c r="B20" s="320" t="s">
        <v>719</v>
      </c>
      <c r="C20" s="315"/>
    </row>
    <row r="21" spans="1:3" ht="15.75">
      <c r="A21" s="314" t="s">
        <v>724</v>
      </c>
      <c r="B21" s="320" t="s">
        <v>719</v>
      </c>
      <c r="C21" s="315"/>
    </row>
    <row r="22" spans="1:3" ht="15.75">
      <c r="A22" s="314" t="s">
        <v>725</v>
      </c>
      <c r="B22" s="320" t="s">
        <v>726</v>
      </c>
      <c r="C22" s="315"/>
    </row>
    <row r="23" spans="1:3" ht="15.75">
      <c r="A23" s="314" t="s">
        <v>727</v>
      </c>
      <c r="B23" s="320" t="s">
        <v>728</v>
      </c>
      <c r="C23" s="315"/>
    </row>
    <row r="24" spans="1:3" ht="15.75">
      <c r="A24" s="314" t="s">
        <v>729</v>
      </c>
      <c r="B24" s="320" t="s">
        <v>719</v>
      </c>
      <c r="C24" s="315"/>
    </row>
    <row r="25" spans="1:3" ht="15.75">
      <c r="A25" s="314" t="s">
        <v>730</v>
      </c>
      <c r="B25" s="320" t="s">
        <v>726</v>
      </c>
      <c r="C25" s="315"/>
    </row>
    <row r="26" spans="1:3" ht="15.75">
      <c r="A26" s="314" t="s">
        <v>731</v>
      </c>
      <c r="B26" s="320" t="s">
        <v>732</v>
      </c>
      <c r="C26" s="315"/>
    </row>
    <row r="27" spans="1:3" ht="15.75">
      <c r="A27" s="314" t="s">
        <v>733</v>
      </c>
      <c r="B27" s="320" t="s">
        <v>726</v>
      </c>
      <c r="C27" s="315"/>
    </row>
    <row r="28" spans="1:3" ht="15.75">
      <c r="A28" s="314" t="s">
        <v>734</v>
      </c>
      <c r="B28" s="320" t="s">
        <v>726</v>
      </c>
      <c r="C28" s="315"/>
    </row>
    <row r="29" spans="1:3" ht="15.75">
      <c r="A29" s="314" t="s">
        <v>735</v>
      </c>
      <c r="B29" s="320" t="s">
        <v>726</v>
      </c>
      <c r="C29" s="315"/>
    </row>
    <row r="30" spans="1:3" ht="15.75">
      <c r="A30" s="314" t="s">
        <v>736</v>
      </c>
      <c r="B30" s="320" t="s">
        <v>726</v>
      </c>
      <c r="C30" s="315"/>
    </row>
    <row r="31" spans="1:3" ht="30.75">
      <c r="A31" s="321" t="s">
        <v>737</v>
      </c>
      <c r="B31" s="320" t="s">
        <v>738</v>
      </c>
      <c r="C31" s="315"/>
    </row>
    <row r="32" spans="1:3" ht="15.75">
      <c r="A32" s="314" t="s">
        <v>739</v>
      </c>
      <c r="B32" s="320" t="s">
        <v>740</v>
      </c>
      <c r="C32" s="315"/>
    </row>
    <row r="33" spans="1:2">
      <c r="A33" s="322" t="s">
        <v>741</v>
      </c>
      <c r="B33" s="322">
        <v>10</v>
      </c>
    </row>
    <row r="34" spans="1:2">
      <c r="A34" s="322" t="s">
        <v>742</v>
      </c>
      <c r="B34" s="322">
        <v>20</v>
      </c>
    </row>
    <row r="35" spans="1:2">
      <c r="A35" s="322" t="s">
        <v>743</v>
      </c>
      <c r="B35" s="322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90</vt:i4>
      </vt:variant>
    </vt:vector>
  </HeadingPairs>
  <TitlesOfParts>
    <vt:vector size="98" baseType="lpstr">
      <vt:lpstr>Rekapitulace</vt:lpstr>
      <vt:lpstr>SO 00</vt:lpstr>
      <vt:lpstr>SO 00 - Rozpočet Pol</vt:lpstr>
      <vt:lpstr>SO 01</vt:lpstr>
      <vt:lpstr>SO 01 - Rozpočet Pol</vt:lpstr>
      <vt:lpstr>SO 02</vt:lpstr>
      <vt:lpstr>SO 02 - Rozpočet Pol</vt:lpstr>
      <vt:lpstr>Parametry</vt:lpstr>
      <vt:lpstr>'SO 00'!CelkemDPHVypocet</vt:lpstr>
      <vt:lpstr>'SO 01'!CelkemDPHVypocet</vt:lpstr>
      <vt:lpstr>'SO 01'!CenaCelkem</vt:lpstr>
      <vt:lpstr>CenaCelkem</vt:lpstr>
      <vt:lpstr>'SO 01'!CenaCelkemBezDPH</vt:lpstr>
      <vt:lpstr>CenaCelkemBezDPH</vt:lpstr>
      <vt:lpstr>'SO 00'!CenaCelkemVypocet</vt:lpstr>
      <vt:lpstr>'SO 01'!CenaCelkemVypocet</vt:lpstr>
      <vt:lpstr>'SO 01'!cisloobjektu</vt:lpstr>
      <vt:lpstr>cisloobjektu</vt:lpstr>
      <vt:lpstr>'SO 00'!CisloStavby</vt:lpstr>
      <vt:lpstr>'SO 01'!CisloStavby</vt:lpstr>
      <vt:lpstr>'SO 01'!CisloStavebnihoRozpoctu</vt:lpstr>
      <vt:lpstr>CisloStavebnihoRozpoctu</vt:lpstr>
      <vt:lpstr>'SO 01'!dadresa</vt:lpstr>
      <vt:lpstr>dadresa</vt:lpstr>
      <vt:lpstr>'SO 00'!DIČ</vt:lpstr>
      <vt:lpstr>'SO 01'!DIČ</vt:lpstr>
      <vt:lpstr>'SO 01'!dmisto</vt:lpstr>
      <vt:lpstr>dmisto</vt:lpstr>
      <vt:lpstr>'SO 01'!DPHSni</vt:lpstr>
      <vt:lpstr>DPHSni</vt:lpstr>
      <vt:lpstr>'SO 01'!DPHZakl</vt:lpstr>
      <vt:lpstr>DPHZakl</vt:lpstr>
      <vt:lpstr>'SO 00'!dpsc</vt:lpstr>
      <vt:lpstr>'SO 01'!dpsc</vt:lpstr>
      <vt:lpstr>'SO 00'!IČO</vt:lpstr>
      <vt:lpstr>'SO 01'!IČO</vt:lpstr>
      <vt:lpstr>'SO 01'!Mena</vt:lpstr>
      <vt:lpstr>Mena</vt:lpstr>
      <vt:lpstr>'SO 01'!MistoStavby</vt:lpstr>
      <vt:lpstr>MistoStavby</vt:lpstr>
      <vt:lpstr>'SO 01'!nazevobjektu</vt:lpstr>
      <vt:lpstr>nazevobjektu</vt:lpstr>
      <vt:lpstr>'SO 00'!NazevStavby</vt:lpstr>
      <vt:lpstr>'SO 01'!NazevStavby</vt:lpstr>
      <vt:lpstr>'SO 01'!NazevStavebnihoRozpoctu</vt:lpstr>
      <vt:lpstr>NazevStavebnihoRozpoctu</vt:lpstr>
      <vt:lpstr>'SO 01'!oadresa</vt:lpstr>
      <vt:lpstr>oadresa</vt:lpstr>
      <vt:lpstr>'SO 00'!Objednatel</vt:lpstr>
      <vt:lpstr>'SO 01'!Objednatel</vt:lpstr>
      <vt:lpstr>'SO 00'!Objekt</vt:lpstr>
      <vt:lpstr>'SO 01'!Objekt</vt:lpstr>
      <vt:lpstr>'SO 00'!Oblast_tisku</vt:lpstr>
      <vt:lpstr>'SO 00 - Rozpočet Pol'!Oblast_tisku</vt:lpstr>
      <vt:lpstr>'SO 01'!Oblast_tisku</vt:lpstr>
      <vt:lpstr>'SO 01 - Rozpočet Pol'!Oblast_tisku</vt:lpstr>
      <vt:lpstr>'SO 00'!odic</vt:lpstr>
      <vt:lpstr>'SO 01'!odic</vt:lpstr>
      <vt:lpstr>'SO 00'!oico</vt:lpstr>
      <vt:lpstr>'SO 01'!oico</vt:lpstr>
      <vt:lpstr>'SO 00'!omisto</vt:lpstr>
      <vt:lpstr>'SO 01'!omisto</vt:lpstr>
      <vt:lpstr>'SO 00'!onazev</vt:lpstr>
      <vt:lpstr>'SO 01'!onazev</vt:lpstr>
      <vt:lpstr>'SO 00'!opsc</vt:lpstr>
      <vt:lpstr>'SO 01'!opsc</vt:lpstr>
      <vt:lpstr>'SO 01'!padresa</vt:lpstr>
      <vt:lpstr>padresa</vt:lpstr>
      <vt:lpstr>'SO 01'!pdic</vt:lpstr>
      <vt:lpstr>pdic</vt:lpstr>
      <vt:lpstr>'SO 01'!pico</vt:lpstr>
      <vt:lpstr>pico</vt:lpstr>
      <vt:lpstr>'SO 01'!pmisto</vt:lpstr>
      <vt:lpstr>pmisto</vt:lpstr>
      <vt:lpstr>'SO 01'!PoptavkaID</vt:lpstr>
      <vt:lpstr>PoptavkaID</vt:lpstr>
      <vt:lpstr>'SO 01'!pPSC</vt:lpstr>
      <vt:lpstr>pPSC</vt:lpstr>
      <vt:lpstr>'SO 01'!Projektant</vt:lpstr>
      <vt:lpstr>Projektant</vt:lpstr>
      <vt:lpstr>'SO 00'!SazbaDPH1</vt:lpstr>
      <vt:lpstr>'SO 01'!SazbaDPH1</vt:lpstr>
      <vt:lpstr>'SO 00'!SazbaDPH2</vt:lpstr>
      <vt:lpstr>'SO 01'!SazbaDPH2</vt:lpstr>
      <vt:lpstr>'SO 01'!Vypracoval</vt:lpstr>
      <vt:lpstr>Vypracoval</vt:lpstr>
      <vt:lpstr>'SO 01'!ZakladDPHSni</vt:lpstr>
      <vt:lpstr>ZakladDPHSni</vt:lpstr>
      <vt:lpstr>'SO 00'!ZakladDPHSniVypocet</vt:lpstr>
      <vt:lpstr>'SO 01'!ZakladDPHSniVypocet</vt:lpstr>
      <vt:lpstr>'SO 01'!ZakladDPHZakl</vt:lpstr>
      <vt:lpstr>ZakladDPHZakl</vt:lpstr>
      <vt:lpstr>'SO 00'!ZakladDPHZaklVypocet</vt:lpstr>
      <vt:lpstr>'SO 01'!ZakladDPHZaklVypocet</vt:lpstr>
      <vt:lpstr>'SO 01'!Zaokrouhleni</vt:lpstr>
      <vt:lpstr>Zaokrouhleni</vt:lpstr>
      <vt:lpstr>'SO 01'!Zhotovitel</vt:lpstr>
      <vt:lpstr>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Klara Blazkova</cp:lastModifiedBy>
  <cp:lastPrinted>2013-12-19T17:50:57Z</cp:lastPrinted>
  <dcterms:created xsi:type="dcterms:W3CDTF">2013-02-08T09:31:32Z</dcterms:created>
  <dcterms:modified xsi:type="dcterms:W3CDTF">2021-06-16T11:19:24Z</dcterms:modified>
</cp:coreProperties>
</file>