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Rekapitulace stavby" sheetId="1" r:id="rId1"/>
    <sheet name="1 - Ústřední vytápění" sheetId="2" r:id="rId2"/>
    <sheet name="2 - Plynoinstalace" sheetId="3" r:id="rId3"/>
  </sheets>
  <definedNames>
    <definedName name="_xlnm.Print_Titles" localSheetId="1">'1 - Ústřední vytápění'!$116:$116</definedName>
    <definedName name="_xlnm.Print_Titles" localSheetId="2">'2 - Plynoinstalace'!$112:$112</definedName>
    <definedName name="_xlnm.Print_Titles" localSheetId="0">'Rekapitulace stavby'!$85:$85</definedName>
    <definedName name="_xlnm.Print_Area" localSheetId="1">'1 - Ústřední vytápění'!$C$4:$Q$70,'1 - Ústřední vytápění'!$C$76:$Q$100,'1 - Ústřední vytápění'!$C$106:$Q$162</definedName>
    <definedName name="_xlnm.Print_Area" localSheetId="2">'2 - Plynoinstalace'!$C$4:$Q$70,'2 - Plynoinstalace'!$C$76:$Q$96,'2 - Plynoinstalace'!$C$102:$Q$129</definedName>
    <definedName name="_xlnm.Print_Area" localSheetId="0">'Rekapitulace stavby'!$C$4:$AP$70,'Rekapitulace stavby'!$C$76:$AP$93</definedName>
  </definedNames>
  <calcPr fullCalcOnLoad="1"/>
</workbook>
</file>

<file path=xl/sharedStrings.xml><?xml version="1.0" encoding="utf-8"?>
<sst xmlns="http://schemas.openxmlformats.org/spreadsheetml/2006/main" count="983" uniqueCount="264">
  <si>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</si>
  <si>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</si>
  <si>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</si>
  <si>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</si>
  <si>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</si>
  <si>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</si>
  <si>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</si>
  <si>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</si>
  <si>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</si>
  <si>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</si>
  <si>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</si>
  <si>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</si>
  <si>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</si>
  <si>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Broza_1402</t>
  </si>
  <si>
    <t>Stavba: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</si>
  <si>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</si>
  <si>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</si>
  <si>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</si>
  <si>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</si>
  <si>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</si>
  <si>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</si>
  <si>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</si>
  <si>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</si>
  <si>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</si>
  <si>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</si>
  <si>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</si>
  <si>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Město Kopřivnice, Štefánikova 1163, Kopřivnice</t>
  </si>
  <si>
    <t>DIČ:</t>
  </si>
  <si>
    <t>Zhotovitel:</t>
  </si>
  <si>
    <t>Projektant:</t>
  </si>
  <si>
    <t>Jiří Brožek, Obránců Míru 988, Kopřivnice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</si>
  <si>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</si>
  <si>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</si>
  <si>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</si>
  <si>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</si>
  <si>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</si>
  <si>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</si>
  <si>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</si>
  <si>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</si>
  <si>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</si>
  <si>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</si>
  <si>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</si>
  <si>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</si>
  <si>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</si>
  <si>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</si>
  <si>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</si>
  <si>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</si>
  <si>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</si>
  <si>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</si>
  <si>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</si>
  <si>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</si>
  <si>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</si>
  <si>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</si>
  <si>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</si>
  <si>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</si>
  <si>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</si>
  <si>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</si>
  <si>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</si>
  <si>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</si>
  <si>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</si>
  <si>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</si>
  <si>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</si>
  <si>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</si>
  <si>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</si>
  <si>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</si>
  <si>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</si>
  <si>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</si>
  <si>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</si>
  <si>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</si>
  <si>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</si>
  <si>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</si>
  <si>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</si>
  <si>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</si>
  <si>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</si>
  <si>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</si>
  <si>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{6290745B-7D00-448F-A07D-0940CC9616DA}</t>
  </si>
  <si>
    <t>{00000000-0000-0000-0000-000000000000}</t>
  </si>
  <si>
    <t>Ústřední vytápění</t>
  </si>
  <si>
    <t>{55CFB1FF-CD2A-4C9A-A2DA-761FBC7C3802}</t>
  </si>
  <si>
    <t>2</t>
  </si>
  <si>
    <t>Plynoinstalace</t>
  </si>
  <si>
    <t>{4D10360E-9337-465F-AA07-A571AA93D070}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</si>
  <si>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</si>
  <si>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</si>
  <si>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</si>
  <si>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</si>
  <si>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</si>
  <si>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KRYCÍ LIST ROZPOČTU</t>
  </si>
  <si>
    <t>Objekt:</t>
  </si>
  <si>
    <t>1 - Ústřední vytápění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</si>
  <si>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</si>
  <si>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</si>
  <si>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</si>
  <si>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</si>
  <si>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</si>
  <si>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</si>
  <si>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</si>
  <si>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</si>
  <si>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722 - Zdravotechnika - vnitřní vodovod</t>
  </si>
  <si>
    <t xml:space="preserve">    731 - Ústřední vytápění - kotelny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</si>
  <si>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</si>
  <si>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</si>
  <si>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</si>
  <si>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</si>
  <si>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OST - Ostatní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</si>
  <si>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</si>
  <si>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</si>
  <si>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</si>
  <si>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</si>
  <si>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</si>
  <si>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</si>
  <si>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</si>
  <si>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</si>
  <si>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</si>
  <si>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</si>
  <si>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</si>
  <si>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</si>
  <si>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</si>
  <si>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</si>
  <si>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</si>
  <si>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</si>
  <si>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</si>
  <si>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</si>
  <si>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722181211</t>
  </si>
  <si>
    <t>Ochrana potrubí přilepenými tepelně izolačními trubicemi z PE tl do 6 mm DN do 22 mm</t>
  </si>
  <si>
    <t>m</t>
  </si>
  <si>
    <t>16</t>
  </si>
  <si>
    <t>998722201</t>
  </si>
  <si>
    <t>%</t>
  </si>
  <si>
    <t>3</t>
  </si>
  <si>
    <t>731244493</t>
  </si>
  <si>
    <t>soubor</t>
  </si>
  <si>
    <t>4</t>
  </si>
  <si>
    <t>M</t>
  </si>
  <si>
    <t>484301121</t>
  </si>
  <si>
    <t>kus</t>
  </si>
  <si>
    <t>32</t>
  </si>
  <si>
    <t>5</t>
  </si>
  <si>
    <t>484301191</t>
  </si>
  <si>
    <t>Prostorový termostat</t>
  </si>
  <si>
    <t>6</t>
  </si>
  <si>
    <t>731810111</t>
  </si>
  <si>
    <t>7</t>
  </si>
  <si>
    <t>998731201</t>
  </si>
  <si>
    <t>Přesun hmot procentní pro kotelny v objektech v do 6 m</t>
  </si>
  <si>
    <t>8</t>
  </si>
  <si>
    <t>733222302</t>
  </si>
  <si>
    <t>9</t>
  </si>
  <si>
    <t>733222303</t>
  </si>
  <si>
    <t>733222304</t>
  </si>
  <si>
    <t>11</t>
  </si>
  <si>
    <t>733291101</t>
  </si>
  <si>
    <t>Zkouška těsnosti potrubí měděné do D 35x1,5</t>
  </si>
  <si>
    <t>4+33+8</t>
  </si>
  <si>
    <t>VV</t>
  </si>
  <si>
    <t>12</t>
  </si>
  <si>
    <t>998733201</t>
  </si>
  <si>
    <t>Přesun hmot procentní pro rozvody potrubí v objektech v do 6 m</t>
  </si>
  <si>
    <t>13</t>
  </si>
  <si>
    <t>734221682</t>
  </si>
  <si>
    <t>Termostatická hlavice kapalinová PN 10 do 110°C otopných těles VK provedení pro veřejné prostory</t>
  </si>
  <si>
    <t>14</t>
  </si>
  <si>
    <t>734222802</t>
  </si>
  <si>
    <t>Ventil závitový termostatický rohový G 1/2 PN 16 do 110°C s ruční hlavou chromovaný</t>
  </si>
  <si>
    <t>734261406</t>
  </si>
  <si>
    <t>Armatura připojovací přímá G 1/2x18 PN 10 do 110°C radiátorů typu VK</t>
  </si>
  <si>
    <t>734261412</t>
  </si>
  <si>
    <t>17</t>
  </si>
  <si>
    <t>734291243</t>
  </si>
  <si>
    <t>18</t>
  </si>
  <si>
    <t>734292713</t>
  </si>
  <si>
    <t>Kohout kulový přímý G 1/2 PN 42 do 185°C vnitřní závit</t>
  </si>
  <si>
    <t>19</t>
  </si>
  <si>
    <t>734292714</t>
  </si>
  <si>
    <t>20</t>
  </si>
  <si>
    <t>998734201</t>
  </si>
  <si>
    <t>Přesun hmot procentní pro armatury v objektech v do 6 m</t>
  </si>
  <si>
    <t>735000911</t>
  </si>
  <si>
    <t>Vyregulování ventilu nebo kohoutu dvojregulačního s ručním ovládáním</t>
  </si>
  <si>
    <t>22</t>
  </si>
  <si>
    <t>735000912</t>
  </si>
  <si>
    <t>Vyregulování ventilu nebo kohoutu dvojregulačního s termostatickým ovládáním</t>
  </si>
  <si>
    <t>23</t>
  </si>
  <si>
    <t>735159210</t>
  </si>
  <si>
    <t>24</t>
  </si>
  <si>
    <t>735159220</t>
  </si>
  <si>
    <t>25</t>
  </si>
  <si>
    <t>735159230</t>
  </si>
  <si>
    <t>26</t>
  </si>
  <si>
    <t>484553170</t>
  </si>
  <si>
    <t>27</t>
  </si>
  <si>
    <t>484553230</t>
  </si>
  <si>
    <t>28</t>
  </si>
  <si>
    <t>484553240</t>
  </si>
  <si>
    <t>29</t>
  </si>
  <si>
    <t>735164512</t>
  </si>
  <si>
    <t>Montáž otopného tělesa trubkového na stěnu výšky tělesa přes 1500 mm</t>
  </si>
  <si>
    <t>30</t>
  </si>
  <si>
    <t>484101121</t>
  </si>
  <si>
    <t>31</t>
  </si>
  <si>
    <t>998735201</t>
  </si>
  <si>
    <t>Přesun hmot procentní pro otopná tělesa v objektech v do 6 m</t>
  </si>
  <si>
    <t>783425412</t>
  </si>
  <si>
    <t>Nátěry syntetické potrubí do DN 50 barva dražší lesklý povrch 1x antikorozní, 1x základní, 2x email</t>
  </si>
  <si>
    <t>33</t>
  </si>
  <si>
    <t>OST01</t>
  </si>
  <si>
    <t>Napuštění systému, uvedení do provozu, topná zkouška, zaučení obsluhy</t>
  </si>
  <si>
    <t>hod</t>
  </si>
  <si>
    <t>512</t>
  </si>
  <si>
    <t>34</t>
  </si>
  <si>
    <t>OST02</t>
  </si>
  <si>
    <t>Zednické výpomoce(prostupy, průrazy, drážky a jejich zapravení)</t>
  </si>
  <si>
    <t>kpl</t>
  </si>
  <si>
    <t>2 - Plynoinstalace</t>
  </si>
  <si>
    <t xml:space="preserve">    723 - Zdravotechnika - vnitřní plynovod</t>
  </si>
  <si>
    <t>723181013</t>
  </si>
  <si>
    <t>723190203</t>
  </si>
  <si>
    <t>723190901</t>
  </si>
  <si>
    <t>Uzavření,otevření plynovodního potrubí při opravě</t>
  </si>
  <si>
    <t>723190907</t>
  </si>
  <si>
    <t>Odvzdušnění nebo napuštění plynovodního potrubí</t>
  </si>
  <si>
    <t>723190909</t>
  </si>
  <si>
    <t>Zkouška těsnosti potrubí plynovodního</t>
  </si>
  <si>
    <t>723190914</t>
  </si>
  <si>
    <t>OST03</t>
  </si>
  <si>
    <t>OST04</t>
  </si>
  <si>
    <t>Uvedení plynových zařízení do provozu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</si>
  <si>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</si>
  <si>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</si>
  <si>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</si>
  <si>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</si>
  <si>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</si>
  <si>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</si>
  <si>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</si>
  <si>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těleso otopné deskové multifunkční 22-V 500/1400 mm</t>
  </si>
  <si>
    <t>těleso otopné deskové multifunkční 22-V 500/1200 mm</t>
  </si>
  <si>
    <t>Otopný žebřík 1764/600</t>
  </si>
  <si>
    <t>Potrubí měděné polotvrdé spojované lisováním DN 22 ZTI</t>
  </si>
  <si>
    <t>Přípojka plynovodní DN 22, vč.kulového uzávěru</t>
  </si>
  <si>
    <t>Zednické výpomoce(prostupy, průrazy, drážky a jejich zapravení, demontáže)</t>
  </si>
  <si>
    <t>Potrubí měděné polotvrdé spojované lisováním DN 15/1 ÚT</t>
  </si>
  <si>
    <t>Potrubí měděné polotvrdé spojované lisováním DN 18/1 ÚT</t>
  </si>
  <si>
    <t>Potrubí měděné polotvrdé spojované lisováním DN 22/1 ÚT</t>
  </si>
  <si>
    <t>Montáž otopných těles panelových dvouřadých mimo těles 5. COSMONOVA délky do 1140 mm</t>
  </si>
  <si>
    <t>Montáž otopných těles panelových dvouřadých mimo těles 5. COSMONOVA délky do 1500 mm</t>
  </si>
  <si>
    <t>Montáž otopných těles panelových dvouřadých mimo těles5. COSMONOVA délky do 1980 mm</t>
  </si>
  <si>
    <t>a</t>
  </si>
  <si>
    <t>vlastní</t>
  </si>
  <si>
    <t>Inhibitor</t>
  </si>
  <si>
    <t>l</t>
  </si>
  <si>
    <t>Revize plynoinstalace, tlaková zkouška</t>
  </si>
  <si>
    <t xml:space="preserve">Nucený odtah spalin soustředným potrubím pro turbokotel vodorovný 80/125 mm </t>
  </si>
  <si>
    <t>Jiří Brožek</t>
  </si>
  <si>
    <t>Potrubí měděné polotvrdé spojované lisováním DN 18 ZTI</t>
  </si>
  <si>
    <t>Přechod ocel 5/4“/Cu 22/1 D+M</t>
  </si>
  <si>
    <t>Filtr závitový přímý G 1/2 PN 16 do 130°C s vnitřními závity</t>
  </si>
  <si>
    <t>Šroubení regulační radiátorové G 1/2 bez vypouštění</t>
  </si>
  <si>
    <t>těleso otopné deskové multifunkční 22-V 500/1600mm</t>
  </si>
  <si>
    <t xml:space="preserve">Stavba domovního plynovodu byt č. 5, 
ul. Obránců míru č.403, 742 21 Kopřivnice                                                                      
</t>
  </si>
  <si>
    <t>Přesun hmot procentní pro ÚT v objektech v do 15 m</t>
  </si>
  <si>
    <t>Montáž kotle ocelového závěsného na plyn kondenzačního o výkonu do 29 kW</t>
  </si>
  <si>
    <t>Plynový kotel závěsný kondenzační 9-25 kW</t>
  </si>
  <si>
    <t xml:space="preserve">Dopojení TUV </t>
  </si>
  <si>
    <t>Demontáže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</si>
</sst>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[$-405]d\.\ mmmm\ yyyy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168" fontId="28" fillId="0" borderId="3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4" fontId="6" fillId="0" borderId="0" xfId="0" applyNumberFormat="1" applyFont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6" fontId="6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35" xfId="0" applyFill="1" applyBorder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6" fillId="34" borderId="0" xfId="0" applyFont="1" applyFill="1" applyAlignment="1">
      <alignment horizontal="center" vertical="center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/>
    </xf>
    <xf numFmtId="164" fontId="28" fillId="0" borderId="3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69" fillId="33" borderId="0" xfId="36" applyFont="1" applyFill="1" applyAlignment="1" applyProtection="1">
      <alignment horizontal="center" vertical="center"/>
      <protection/>
    </xf>
    <xf numFmtId="164" fontId="17" fillId="0" borderId="0" xfId="0" applyNumberFormat="1" applyFont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310E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1DD2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5AA7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10E8.tmp" descr="D:\KrosPlusData\System\Temp\rad310E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DD29.tmp" descr="D:\KrosPlusData\System\Temp\rad1DD2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AA7C.tmp" descr="D:\KrosPlusData\System\Temp\rad5AA7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E76" sqref="BE76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31" t="s">
        <v>0</v>
      </c>
      <c r="B1" s="132"/>
      <c r="C1" s="132"/>
      <c r="D1" s="133" t="s">
        <v>1</v>
      </c>
      <c r="E1" s="132"/>
      <c r="F1" s="132"/>
      <c r="G1" s="132"/>
      <c r="H1" s="132"/>
      <c r="I1" s="132"/>
      <c r="J1" s="132"/>
      <c r="K1" s="134" t="s">
        <v>227</v>
      </c>
      <c r="L1" s="134"/>
      <c r="M1" s="134"/>
      <c r="N1" s="134"/>
      <c r="O1" s="134"/>
      <c r="P1" s="134"/>
      <c r="Q1" s="134"/>
      <c r="R1" s="134"/>
      <c r="S1" s="134"/>
      <c r="T1" s="132"/>
      <c r="U1" s="132"/>
      <c r="V1" s="132"/>
      <c r="W1" s="134" t="s">
        <v>228</v>
      </c>
      <c r="X1" s="134"/>
      <c r="Y1" s="134"/>
      <c r="Z1" s="134"/>
      <c r="AA1" s="134"/>
      <c r="AB1" s="134"/>
      <c r="AC1" s="134"/>
      <c r="AD1" s="134"/>
      <c r="AE1" s="134"/>
      <c r="AF1" s="134"/>
      <c r="AG1" s="132"/>
      <c r="AH1" s="13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5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R2" s="164" t="s">
        <v>5</v>
      </c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7" t="s">
        <v>9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48" t="s">
        <v>13</v>
      </c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49" t="s">
        <v>258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Q6" s="11"/>
      <c r="BS6" s="6" t="s">
        <v>15</v>
      </c>
    </row>
    <row r="7" spans="2:71" s="2" customFormat="1" ht="15" customHeight="1">
      <c r="B7" s="10"/>
      <c r="D7" s="16" t="s">
        <v>16</v>
      </c>
      <c r="K7" s="14"/>
      <c r="AK7" s="16" t="s">
        <v>17</v>
      </c>
      <c r="AN7" s="14"/>
      <c r="AQ7" s="11"/>
      <c r="BS7" s="6" t="s">
        <v>18</v>
      </c>
    </row>
    <row r="8" spans="2:71" s="2" customFormat="1" ht="15" customHeight="1">
      <c r="B8" s="10"/>
      <c r="D8" s="16" t="s">
        <v>19</v>
      </c>
      <c r="K8" s="14" t="s">
        <v>20</v>
      </c>
      <c r="AK8" s="16" t="s">
        <v>21</v>
      </c>
      <c r="AN8" s="136">
        <v>44694</v>
      </c>
      <c r="AQ8" s="11"/>
      <c r="BS8" s="6" t="s">
        <v>22</v>
      </c>
    </row>
    <row r="9" spans="2:71" s="2" customFormat="1" ht="15" customHeight="1">
      <c r="B9" s="10"/>
      <c r="AQ9" s="11"/>
      <c r="BS9" s="6" t="s">
        <v>23</v>
      </c>
    </row>
    <row r="10" spans="2:71" s="2" customFormat="1" ht="15" customHeight="1">
      <c r="B10" s="10"/>
      <c r="D10" s="16" t="s">
        <v>24</v>
      </c>
      <c r="AK10" s="16" t="s">
        <v>25</v>
      </c>
      <c r="AN10" s="14"/>
      <c r="AQ10" s="11"/>
      <c r="BS10" s="6" t="s">
        <v>15</v>
      </c>
    </row>
    <row r="11" spans="2:71" s="2" customFormat="1" ht="19.5" customHeight="1">
      <c r="B11" s="10"/>
      <c r="E11" s="14" t="s">
        <v>26</v>
      </c>
      <c r="AK11" s="16" t="s">
        <v>27</v>
      </c>
      <c r="AN11" s="14"/>
      <c r="AQ11" s="11"/>
      <c r="BS11" s="6" t="s">
        <v>15</v>
      </c>
    </row>
    <row r="12" spans="2:71" s="2" customFormat="1" ht="7.5" customHeight="1">
      <c r="B12" s="10"/>
      <c r="AQ12" s="11"/>
      <c r="BS12" s="6" t="s">
        <v>15</v>
      </c>
    </row>
    <row r="13" spans="2:71" s="2" customFormat="1" ht="15" customHeight="1">
      <c r="B13" s="10"/>
      <c r="D13" s="16" t="s">
        <v>28</v>
      </c>
      <c r="AK13" s="16" t="s">
        <v>25</v>
      </c>
      <c r="AN13" s="14"/>
      <c r="AQ13" s="11"/>
      <c r="BS13" s="6" t="s">
        <v>15</v>
      </c>
    </row>
    <row r="14" spans="2:71" s="2" customFormat="1" ht="15.75" customHeight="1">
      <c r="B14" s="10"/>
      <c r="E14" s="14" t="s">
        <v>20</v>
      </c>
      <c r="AK14" s="16" t="s">
        <v>27</v>
      </c>
      <c r="AN14" s="14"/>
      <c r="AQ14" s="11"/>
      <c r="BS14" s="6" t="s">
        <v>15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29</v>
      </c>
      <c r="AK16" s="16" t="s">
        <v>25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30</v>
      </c>
      <c r="AK17" s="16" t="s">
        <v>27</v>
      </c>
      <c r="AN17" s="14"/>
      <c r="AQ17" s="11"/>
      <c r="BS17" s="6" t="s">
        <v>31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32</v>
      </c>
      <c r="AK19" s="16" t="s">
        <v>25</v>
      </c>
      <c r="AN19" s="14"/>
      <c r="AQ19" s="11"/>
      <c r="BS19" s="6" t="s">
        <v>6</v>
      </c>
    </row>
    <row r="20" spans="2:43" s="2" customFormat="1" ht="19.5" customHeight="1">
      <c r="B20" s="10"/>
      <c r="E20" s="14" t="s">
        <v>20</v>
      </c>
      <c r="AK20" s="16" t="s">
        <v>27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</row>
    <row r="23" spans="2:43" s="2" customFormat="1" ht="15" customHeight="1">
      <c r="B23" s="10"/>
      <c r="D23" s="18" t="s">
        <v>33</v>
      </c>
      <c r="AK23" s="150">
        <f>ROUND($AG$87,2)</f>
        <v>0</v>
      </c>
      <c r="AL23" s="146"/>
      <c r="AM23" s="146"/>
      <c r="AN23" s="146"/>
      <c r="AO23" s="146"/>
      <c r="AQ23" s="11"/>
    </row>
    <row r="24" spans="2:43" s="2" customFormat="1" ht="15" customHeight="1">
      <c r="B24" s="10"/>
      <c r="D24" s="18" t="s">
        <v>34</v>
      </c>
      <c r="AK24" s="150">
        <f>ROUND($AG$91,2)</f>
        <v>0</v>
      </c>
      <c r="AL24" s="146"/>
      <c r="AM24" s="146"/>
      <c r="AN24" s="146"/>
      <c r="AO24" s="146"/>
      <c r="AQ24" s="11"/>
    </row>
    <row r="25" spans="2:43" s="6" customFormat="1" ht="7.5" customHeight="1">
      <c r="B25" s="19"/>
      <c r="AQ25" s="20"/>
    </row>
    <row r="26" spans="2:43" s="6" customFormat="1" ht="27" customHeight="1">
      <c r="B26" s="19"/>
      <c r="D26" s="21" t="s">
        <v>35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40">
        <f>ROUND($AK$23+$AK$24,2)</f>
        <v>0</v>
      </c>
      <c r="AL26" s="141"/>
      <c r="AM26" s="141"/>
      <c r="AN26" s="141"/>
      <c r="AO26" s="141"/>
      <c r="AQ26" s="20"/>
    </row>
    <row r="27" spans="2:43" s="6" customFormat="1" ht="7.5" customHeight="1">
      <c r="B27" s="19"/>
      <c r="AQ27" s="20"/>
    </row>
    <row r="28" spans="2:43" s="6" customFormat="1" ht="15" customHeight="1">
      <c r="B28" s="23"/>
      <c r="D28" s="24" t="s">
        <v>36</v>
      </c>
      <c r="F28" s="24" t="s">
        <v>37</v>
      </c>
      <c r="L28" s="142">
        <v>0.21</v>
      </c>
      <c r="M28" s="143"/>
      <c r="N28" s="143"/>
      <c r="O28" s="143"/>
      <c r="T28" s="26" t="s">
        <v>38</v>
      </c>
      <c r="W28" s="144">
        <f>ROUND($AZ$87+SUM($CD$92:$CD$92),2)</f>
        <v>0</v>
      </c>
      <c r="X28" s="143"/>
      <c r="Y28" s="143"/>
      <c r="Z28" s="143"/>
      <c r="AA28" s="143"/>
      <c r="AB28" s="143"/>
      <c r="AC28" s="143"/>
      <c r="AD28" s="143"/>
      <c r="AE28" s="143"/>
      <c r="AK28" s="144">
        <f>ROUND($AV$87+SUM($BY$92:$BY$92),2)</f>
        <v>0</v>
      </c>
      <c r="AL28" s="143"/>
      <c r="AM28" s="143"/>
      <c r="AN28" s="143"/>
      <c r="AO28" s="143"/>
      <c r="AQ28" s="27"/>
    </row>
    <row r="29" spans="2:43" s="6" customFormat="1" ht="15" customHeight="1">
      <c r="B29" s="23"/>
      <c r="F29" s="24" t="s">
        <v>39</v>
      </c>
      <c r="L29" s="142">
        <v>0.15</v>
      </c>
      <c r="M29" s="143"/>
      <c r="N29" s="143"/>
      <c r="O29" s="143"/>
      <c r="T29" s="26" t="s">
        <v>38</v>
      </c>
      <c r="W29" s="144">
        <f>ROUND($BA$87+SUM($CE$92:$CE$92),2)</f>
        <v>0</v>
      </c>
      <c r="X29" s="143"/>
      <c r="Y29" s="143"/>
      <c r="Z29" s="143"/>
      <c r="AA29" s="143"/>
      <c r="AB29" s="143"/>
      <c r="AC29" s="143"/>
      <c r="AD29" s="143"/>
      <c r="AE29" s="143"/>
      <c r="AK29" s="144">
        <f>ROUND($AW$87+SUM($BZ$92:$BZ$92),2)</f>
        <v>0</v>
      </c>
      <c r="AL29" s="143"/>
      <c r="AM29" s="143"/>
      <c r="AN29" s="143"/>
      <c r="AO29" s="143"/>
      <c r="AQ29" s="27"/>
    </row>
    <row r="30" spans="2:43" s="6" customFormat="1" ht="15" customHeight="1" hidden="1">
      <c r="B30" s="23"/>
      <c r="F30" s="24" t="s">
        <v>40</v>
      </c>
      <c r="L30" s="142">
        <v>0.21</v>
      </c>
      <c r="M30" s="143"/>
      <c r="N30" s="143"/>
      <c r="O30" s="143"/>
      <c r="T30" s="26" t="s">
        <v>38</v>
      </c>
      <c r="W30" s="144">
        <f>ROUND($BB$87+SUM($CF$92:$CF$92),2)</f>
        <v>0</v>
      </c>
      <c r="X30" s="143"/>
      <c r="Y30" s="143"/>
      <c r="Z30" s="143"/>
      <c r="AA30" s="143"/>
      <c r="AB30" s="143"/>
      <c r="AC30" s="143"/>
      <c r="AD30" s="143"/>
      <c r="AE30" s="143"/>
      <c r="AK30" s="144">
        <v>0</v>
      </c>
      <c r="AL30" s="143"/>
      <c r="AM30" s="143"/>
      <c r="AN30" s="143"/>
      <c r="AO30" s="143"/>
      <c r="AQ30" s="27"/>
    </row>
    <row r="31" spans="2:43" s="6" customFormat="1" ht="15" customHeight="1" hidden="1">
      <c r="B31" s="23"/>
      <c r="F31" s="24" t="s">
        <v>41</v>
      </c>
      <c r="L31" s="142">
        <v>0.15</v>
      </c>
      <c r="M31" s="143"/>
      <c r="N31" s="143"/>
      <c r="O31" s="143"/>
      <c r="T31" s="26" t="s">
        <v>38</v>
      </c>
      <c r="W31" s="144">
        <f>ROUND($BC$87+SUM($CG$92:$CG$92),2)</f>
        <v>0</v>
      </c>
      <c r="X31" s="143"/>
      <c r="Y31" s="143"/>
      <c r="Z31" s="143"/>
      <c r="AA31" s="143"/>
      <c r="AB31" s="143"/>
      <c r="AC31" s="143"/>
      <c r="AD31" s="143"/>
      <c r="AE31" s="143"/>
      <c r="AK31" s="144">
        <v>0</v>
      </c>
      <c r="AL31" s="143"/>
      <c r="AM31" s="143"/>
      <c r="AN31" s="143"/>
      <c r="AO31" s="143"/>
      <c r="AQ31" s="27"/>
    </row>
    <row r="32" spans="2:43" s="6" customFormat="1" ht="15" customHeight="1" hidden="1">
      <c r="B32" s="23"/>
      <c r="F32" s="24" t="s">
        <v>42</v>
      </c>
      <c r="L32" s="142">
        <v>0</v>
      </c>
      <c r="M32" s="143"/>
      <c r="N32" s="143"/>
      <c r="O32" s="143"/>
      <c r="T32" s="26" t="s">
        <v>38</v>
      </c>
      <c r="W32" s="144">
        <f>ROUND($BD$87+SUM($CH$92:$CH$92),2)</f>
        <v>0</v>
      </c>
      <c r="X32" s="143"/>
      <c r="Y32" s="143"/>
      <c r="Z32" s="143"/>
      <c r="AA32" s="143"/>
      <c r="AB32" s="143"/>
      <c r="AC32" s="143"/>
      <c r="AD32" s="143"/>
      <c r="AE32" s="143"/>
      <c r="AK32" s="144">
        <v>0</v>
      </c>
      <c r="AL32" s="143"/>
      <c r="AM32" s="143"/>
      <c r="AN32" s="143"/>
      <c r="AO32" s="143"/>
      <c r="AQ32" s="27"/>
    </row>
    <row r="33" spans="2:43" s="6" customFormat="1" ht="7.5" customHeight="1">
      <c r="B33" s="19"/>
      <c r="AQ33" s="20"/>
    </row>
    <row r="34" spans="2:43" s="6" customFormat="1" ht="27" customHeight="1">
      <c r="B34" s="19"/>
      <c r="C34" s="28"/>
      <c r="D34" s="29" t="s">
        <v>43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 t="s">
        <v>44</v>
      </c>
      <c r="U34" s="30"/>
      <c r="V34" s="30"/>
      <c r="W34" s="30"/>
      <c r="X34" s="160" t="s">
        <v>45</v>
      </c>
      <c r="Y34" s="161"/>
      <c r="Z34" s="161"/>
      <c r="AA34" s="161"/>
      <c r="AB34" s="161"/>
      <c r="AC34" s="30"/>
      <c r="AD34" s="30"/>
      <c r="AE34" s="30"/>
      <c r="AF34" s="30"/>
      <c r="AG34" s="30"/>
      <c r="AH34" s="30"/>
      <c r="AI34" s="30"/>
      <c r="AJ34" s="30"/>
      <c r="AK34" s="162">
        <f>ROUND(SUM($AK$26:$AK$32),2)</f>
        <v>0</v>
      </c>
      <c r="AL34" s="161"/>
      <c r="AM34" s="161"/>
      <c r="AN34" s="161"/>
      <c r="AO34" s="163"/>
      <c r="AP34" s="28"/>
      <c r="AQ34" s="20"/>
    </row>
    <row r="35" spans="2:43" s="6" customFormat="1" ht="15" customHeight="1">
      <c r="B35" s="19"/>
      <c r="AQ35" s="20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46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47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48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49</v>
      </c>
      <c r="S58" s="38"/>
      <c r="T58" s="38"/>
      <c r="U58" s="38"/>
      <c r="V58" s="38"/>
      <c r="W58" s="38"/>
      <c r="X58" s="38"/>
      <c r="Y58" s="38"/>
      <c r="Z58" s="40"/>
      <c r="AC58" s="37" t="s">
        <v>48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49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51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48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49</v>
      </c>
      <c r="S69" s="38"/>
      <c r="T69" s="38"/>
      <c r="U69" s="38"/>
      <c r="V69" s="38"/>
      <c r="W69" s="38"/>
      <c r="X69" s="38"/>
      <c r="Y69" s="38"/>
      <c r="Z69" s="40"/>
      <c r="AC69" s="37" t="s">
        <v>48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49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47" t="s">
        <v>52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20"/>
    </row>
    <row r="77" spans="2:43" s="14" customFormat="1" ht="15" customHeight="1">
      <c r="B77" s="47"/>
      <c r="C77" s="16" t="s">
        <v>12</v>
      </c>
      <c r="L77" s="14" t="str">
        <f>$K$5</f>
        <v>Broza_1402</v>
      </c>
      <c r="AQ77" s="48"/>
    </row>
    <row r="78" spans="2:44" s="49" customFormat="1" ht="37.5" customHeight="1">
      <c r="B78" s="50"/>
      <c r="C78" s="49" t="s">
        <v>14</v>
      </c>
      <c r="L78" s="149" t="s">
        <v>258</v>
      </c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Q78" s="51"/>
      <c r="AR78" s="15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19</v>
      </c>
      <c r="L80" s="52" t="str">
        <f>IF($K$8="","",$K$8)</f>
        <v> </v>
      </c>
      <c r="AI80" s="16" t="s">
        <v>21</v>
      </c>
      <c r="AM80" s="53"/>
      <c r="AN80" s="155">
        <v>44694</v>
      </c>
      <c r="AO80" s="156"/>
      <c r="AP80" s="156"/>
      <c r="AQ80" s="157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24</v>
      </c>
      <c r="L82" s="14" t="str">
        <f>IF($E$11="","",$E$11)</f>
        <v>Město Kopřivnice, Štefánikova 1163, Kopřivnice</v>
      </c>
      <c r="AI82" s="16" t="s">
        <v>29</v>
      </c>
      <c r="AM82" s="148" t="s">
        <v>252</v>
      </c>
      <c r="AN82" s="154"/>
      <c r="AO82" s="154"/>
      <c r="AP82" s="154"/>
      <c r="AQ82" s="20"/>
      <c r="AS82" s="151" t="s">
        <v>53</v>
      </c>
      <c r="AT82" s="152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28</v>
      </c>
      <c r="L83" s="14" t="str">
        <f>IF($E$14="","",$E$14)</f>
        <v> </v>
      </c>
      <c r="AI83" s="16" t="s">
        <v>32</v>
      </c>
      <c r="AM83" s="148" t="str">
        <f>IF($E$20="","",$E$20)</f>
        <v> </v>
      </c>
      <c r="AN83" s="154"/>
      <c r="AO83" s="154"/>
      <c r="AP83" s="154"/>
      <c r="AQ83" s="20"/>
      <c r="AS83" s="153"/>
      <c r="AT83" s="154"/>
      <c r="BD83" s="54"/>
    </row>
    <row r="84" spans="2:56" s="6" customFormat="1" ht="12" customHeight="1">
      <c r="B84" s="19"/>
      <c r="AQ84" s="20"/>
      <c r="AS84" s="153"/>
      <c r="AT84" s="154"/>
      <c r="BD84" s="54"/>
    </row>
    <row r="85" spans="2:57" s="6" customFormat="1" ht="30" customHeight="1">
      <c r="B85" s="19"/>
      <c r="C85" s="168" t="s">
        <v>54</v>
      </c>
      <c r="D85" s="161"/>
      <c r="E85" s="161"/>
      <c r="F85" s="161"/>
      <c r="G85" s="161"/>
      <c r="H85" s="30"/>
      <c r="I85" s="169" t="s">
        <v>55</v>
      </c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9" t="s">
        <v>56</v>
      </c>
      <c r="AH85" s="161"/>
      <c r="AI85" s="161"/>
      <c r="AJ85" s="161"/>
      <c r="AK85" s="161"/>
      <c r="AL85" s="161"/>
      <c r="AM85" s="161"/>
      <c r="AN85" s="169" t="s">
        <v>57</v>
      </c>
      <c r="AO85" s="161"/>
      <c r="AP85" s="163"/>
      <c r="AQ85" s="20"/>
      <c r="AS85" s="55" t="s">
        <v>58</v>
      </c>
      <c r="AT85" s="56" t="s">
        <v>59</v>
      </c>
      <c r="AU85" s="56" t="s">
        <v>60</v>
      </c>
      <c r="AV85" s="56" t="s">
        <v>61</v>
      </c>
      <c r="AW85" s="56" t="s">
        <v>62</v>
      </c>
      <c r="AX85" s="56" t="s">
        <v>63</v>
      </c>
      <c r="AY85" s="56" t="s">
        <v>64</v>
      </c>
      <c r="AZ85" s="56" t="s">
        <v>65</v>
      </c>
      <c r="BA85" s="56" t="s">
        <v>66</v>
      </c>
      <c r="BB85" s="56" t="s">
        <v>67</v>
      </c>
      <c r="BC85" s="56" t="s">
        <v>68</v>
      </c>
      <c r="BD85" s="57" t="s">
        <v>69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70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65">
        <f>ROUND(SUM($AG$88:$AG$89),2)</f>
        <v>0</v>
      </c>
      <c r="AH87" s="166"/>
      <c r="AI87" s="166"/>
      <c r="AJ87" s="166"/>
      <c r="AK87" s="166"/>
      <c r="AL87" s="166"/>
      <c r="AM87" s="166"/>
      <c r="AN87" s="165">
        <f>ROUND(SUM($AG$87,$AT$87),2)</f>
        <v>0</v>
      </c>
      <c r="AO87" s="166"/>
      <c r="AP87" s="166"/>
      <c r="AQ87" s="51"/>
      <c r="AS87" s="61">
        <f>ROUND(SUM($AS$88:$AS$89),2)</f>
        <v>0</v>
      </c>
      <c r="AT87" s="62">
        <f>ROUND(SUM($AV$87:$AW$87),2)</f>
        <v>0</v>
      </c>
      <c r="AU87" s="63">
        <f>ROUND(SUM($AU$88:$AU$89),5)</f>
        <v>34.559</v>
      </c>
      <c r="AV87" s="62">
        <f>ROUND($AZ$87*$L$28,2)</f>
        <v>0</v>
      </c>
      <c r="AW87" s="62">
        <f>ROUND($BA$87*$L$29,2)</f>
        <v>0</v>
      </c>
      <c r="AX87" s="62">
        <f>ROUND($BB$87*$L$28,2)</f>
        <v>0</v>
      </c>
      <c r="AY87" s="62">
        <f>ROUND($BC$87*$L$29,2)</f>
        <v>0</v>
      </c>
      <c r="AZ87" s="62">
        <f>ROUND(SUM($AZ$88:$AZ$89),2)</f>
        <v>0</v>
      </c>
      <c r="BA87" s="62">
        <f>ROUND(SUM($BA$88:$BA$89),2)</f>
        <v>0</v>
      </c>
      <c r="BB87" s="62">
        <f>ROUND(SUM($BB$88:$BB$89),2)</f>
        <v>0</v>
      </c>
      <c r="BC87" s="62">
        <f>ROUND(SUM($BC$88:$BC$89),2)</f>
        <v>0</v>
      </c>
      <c r="BD87" s="64">
        <f>ROUND(SUM($BD$88:$BD$89),2)</f>
        <v>0</v>
      </c>
      <c r="BS87" s="49" t="s">
        <v>71</v>
      </c>
      <c r="BT87" s="49" t="s">
        <v>72</v>
      </c>
      <c r="BU87" s="65" t="s">
        <v>73</v>
      </c>
      <c r="BV87" s="49" t="s">
        <v>74</v>
      </c>
      <c r="BW87" s="49" t="s">
        <v>75</v>
      </c>
      <c r="BX87" s="49" t="s">
        <v>76</v>
      </c>
    </row>
    <row r="88" spans="1:76" s="66" customFormat="1" ht="28.5" customHeight="1">
      <c r="A88" s="130" t="s">
        <v>229</v>
      </c>
      <c r="B88" s="67"/>
      <c r="C88" s="68"/>
      <c r="D88" s="158" t="s">
        <v>18</v>
      </c>
      <c r="E88" s="159"/>
      <c r="F88" s="159"/>
      <c r="G88" s="159"/>
      <c r="H88" s="159"/>
      <c r="I88" s="68"/>
      <c r="J88" s="158" t="s">
        <v>77</v>
      </c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72">
        <f>'1 - Ústřední vytápění'!$M$27</f>
        <v>0</v>
      </c>
      <c r="AH88" s="173"/>
      <c r="AI88" s="173"/>
      <c r="AJ88" s="173"/>
      <c r="AK88" s="173"/>
      <c r="AL88" s="173"/>
      <c r="AM88" s="173"/>
      <c r="AN88" s="172">
        <f>ROUND(SUM($AG$88,$AT$88),2)</f>
        <v>0</v>
      </c>
      <c r="AO88" s="173"/>
      <c r="AP88" s="173"/>
      <c r="AQ88" s="69"/>
      <c r="AS88" s="70">
        <f>'1 - Ústřední vytápění'!$M$25</f>
        <v>0</v>
      </c>
      <c r="AT88" s="71">
        <f>ROUND(SUM($AV$88:$AW$88),2)</f>
        <v>0</v>
      </c>
      <c r="AU88" s="72">
        <f>'1 - Ústřední vytápění'!$W$117</f>
        <v>27.826</v>
      </c>
      <c r="AV88" s="71">
        <f>'1 - Ústřední vytápění'!$M$29</f>
        <v>0</v>
      </c>
      <c r="AW88" s="71">
        <f>'1 - Ústřední vytápění'!$M$30</f>
        <v>0</v>
      </c>
      <c r="AX88" s="71">
        <f>'1 - Ústřední vytápění'!$M$31</f>
        <v>0</v>
      </c>
      <c r="AY88" s="71">
        <f>'1 - Ústřední vytápění'!$M$32</f>
        <v>0</v>
      </c>
      <c r="AZ88" s="71">
        <f>'1 - Ústřední vytápění'!$H$29</f>
        <v>0</v>
      </c>
      <c r="BA88" s="71">
        <f>'1 - Ústřední vytápění'!$H$30</f>
        <v>0</v>
      </c>
      <c r="BB88" s="71">
        <f>'1 - Ústřední vytápění'!$H$31</f>
        <v>0</v>
      </c>
      <c r="BC88" s="71">
        <f>'1 - Ústřední vytápění'!$H$32</f>
        <v>0</v>
      </c>
      <c r="BD88" s="73">
        <f>'1 - Ústřední vytápění'!$H$33</f>
        <v>0</v>
      </c>
      <c r="BT88" s="66" t="s">
        <v>18</v>
      </c>
      <c r="BV88" s="66" t="s">
        <v>74</v>
      </c>
      <c r="BW88" s="66" t="s">
        <v>78</v>
      </c>
      <c r="BX88" s="66" t="s">
        <v>75</v>
      </c>
    </row>
    <row r="89" spans="1:76" s="66" customFormat="1" ht="28.5" customHeight="1">
      <c r="A89" s="130" t="s">
        <v>229</v>
      </c>
      <c r="B89" s="67"/>
      <c r="C89" s="68"/>
      <c r="D89" s="158" t="s">
        <v>79</v>
      </c>
      <c r="E89" s="159"/>
      <c r="F89" s="159"/>
      <c r="G89" s="159"/>
      <c r="H89" s="159"/>
      <c r="I89" s="68"/>
      <c r="J89" s="158" t="s">
        <v>80</v>
      </c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72">
        <f>'2 - Plynoinstalace'!$M$27</f>
        <v>0</v>
      </c>
      <c r="AH89" s="173"/>
      <c r="AI89" s="173"/>
      <c r="AJ89" s="173"/>
      <c r="AK89" s="173"/>
      <c r="AL89" s="173"/>
      <c r="AM89" s="173"/>
      <c r="AN89" s="172">
        <f>ROUND(SUM($AG$89,$AT$89),2)</f>
        <v>0</v>
      </c>
      <c r="AO89" s="173"/>
      <c r="AP89" s="173"/>
      <c r="AQ89" s="69"/>
      <c r="AS89" s="74">
        <f>'2 - Plynoinstalace'!$M$25</f>
        <v>0</v>
      </c>
      <c r="AT89" s="75">
        <f>ROUND(SUM($AV$89:$AW$89),2)</f>
        <v>0</v>
      </c>
      <c r="AU89" s="76">
        <f>'2 - Plynoinstalace'!$W$113</f>
        <v>6.7330000000000005</v>
      </c>
      <c r="AV89" s="75">
        <f>'2 - Plynoinstalace'!$M$29</f>
        <v>0</v>
      </c>
      <c r="AW89" s="75">
        <f>'2 - Plynoinstalace'!$M$30</f>
        <v>0</v>
      </c>
      <c r="AX89" s="75">
        <f>'2 - Plynoinstalace'!$M$31</f>
        <v>0</v>
      </c>
      <c r="AY89" s="75">
        <f>'2 - Plynoinstalace'!$M$32</f>
        <v>0</v>
      </c>
      <c r="AZ89" s="75">
        <f>'2 - Plynoinstalace'!$H$29</f>
        <v>0</v>
      </c>
      <c r="BA89" s="75">
        <f>'2 - Plynoinstalace'!$H$30</f>
        <v>0</v>
      </c>
      <c r="BB89" s="75">
        <f>'2 - Plynoinstalace'!$H$31</f>
        <v>0</v>
      </c>
      <c r="BC89" s="75">
        <f>'2 - Plynoinstalace'!$H$32</f>
        <v>0</v>
      </c>
      <c r="BD89" s="77">
        <f>'2 - Plynoinstalace'!$H$33</f>
        <v>0</v>
      </c>
      <c r="BT89" s="66" t="s">
        <v>18</v>
      </c>
      <c r="BV89" s="66" t="s">
        <v>74</v>
      </c>
      <c r="BW89" s="66" t="s">
        <v>81</v>
      </c>
      <c r="BX89" s="66" t="s">
        <v>75</v>
      </c>
    </row>
    <row r="90" spans="2:43" s="2" customFormat="1" ht="14.25" customHeight="1">
      <c r="B90" s="10"/>
      <c r="AQ90" s="11"/>
    </row>
    <row r="91" spans="2:49" s="6" customFormat="1" ht="30.75" customHeight="1">
      <c r="B91" s="19"/>
      <c r="C91" s="60" t="s">
        <v>82</v>
      </c>
      <c r="AG91" s="165">
        <v>0</v>
      </c>
      <c r="AH91" s="154"/>
      <c r="AI91" s="154"/>
      <c r="AJ91" s="154"/>
      <c r="AK91" s="154"/>
      <c r="AL91" s="154"/>
      <c r="AM91" s="154"/>
      <c r="AN91" s="165">
        <v>0</v>
      </c>
      <c r="AO91" s="154"/>
      <c r="AP91" s="154"/>
      <c r="AQ91" s="20"/>
      <c r="AS91" s="55" t="s">
        <v>83</v>
      </c>
      <c r="AT91" s="56" t="s">
        <v>84</v>
      </c>
      <c r="AU91" s="56" t="s">
        <v>36</v>
      </c>
      <c r="AV91" s="57" t="s">
        <v>59</v>
      </c>
      <c r="AW91" s="58"/>
    </row>
    <row r="92" spans="2:48" s="6" customFormat="1" ht="12" customHeight="1">
      <c r="B92" s="19"/>
      <c r="AQ92" s="20"/>
      <c r="AS92" s="33"/>
      <c r="AT92" s="33"/>
      <c r="AU92" s="33"/>
      <c r="AV92" s="33"/>
    </row>
    <row r="93" spans="2:43" s="6" customFormat="1" ht="30.75" customHeight="1">
      <c r="B93" s="19"/>
      <c r="C93" s="78" t="s">
        <v>85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170">
        <f>ROUND($AG$87+$AG$91,2)</f>
        <v>0</v>
      </c>
      <c r="AH93" s="171"/>
      <c r="AI93" s="171"/>
      <c r="AJ93" s="171"/>
      <c r="AK93" s="171"/>
      <c r="AL93" s="171"/>
      <c r="AM93" s="171"/>
      <c r="AN93" s="170">
        <f>ROUND($AN$87+$AN$91,2)</f>
        <v>0</v>
      </c>
      <c r="AO93" s="171"/>
      <c r="AP93" s="171"/>
      <c r="AQ93" s="20"/>
    </row>
    <row r="94" spans="2:43" s="6" customFormat="1" ht="7.5" customHeight="1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3"/>
    </row>
  </sheetData>
  <sheetProtection/>
  <mergeCells count="49">
    <mergeCell ref="AG91:AM91"/>
    <mergeCell ref="AN91:AP91"/>
    <mergeCell ref="AG93:AM93"/>
    <mergeCell ref="AN93:AP93"/>
    <mergeCell ref="AN88:AP88"/>
    <mergeCell ref="AG88:AM88"/>
    <mergeCell ref="AN89:AP89"/>
    <mergeCell ref="AG89:AM89"/>
    <mergeCell ref="D89:H89"/>
    <mergeCell ref="J89:AF89"/>
    <mergeCell ref="AR2:BE2"/>
    <mergeCell ref="AG87:AM87"/>
    <mergeCell ref="AN87:AP87"/>
    <mergeCell ref="L78:AO78"/>
    <mergeCell ref="C85:G85"/>
    <mergeCell ref="I85:AF85"/>
    <mergeCell ref="AG85:AM85"/>
    <mergeCell ref="AN85:AP85"/>
    <mergeCell ref="D88:H88"/>
    <mergeCell ref="J88:AF88"/>
    <mergeCell ref="X34:AB34"/>
    <mergeCell ref="AK34:AO34"/>
    <mergeCell ref="C76:AP76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AN80:AQ80"/>
    <mergeCell ref="L29:O29"/>
    <mergeCell ref="W29:AE29"/>
    <mergeCell ref="AK29:AO29"/>
    <mergeCell ref="L30:O30"/>
    <mergeCell ref="W30:AE30"/>
    <mergeCell ref="AK30:AO30"/>
    <mergeCell ref="AK26:AO26"/>
    <mergeCell ref="L28:O28"/>
    <mergeCell ref="W28:AE28"/>
    <mergeCell ref="C2:AP2"/>
    <mergeCell ref="C4:AP4"/>
    <mergeCell ref="K5:AO5"/>
    <mergeCell ref="K6:AO6"/>
    <mergeCell ref="AK23:AO23"/>
    <mergeCell ref="AK24:AO24"/>
    <mergeCell ref="AK28:AO28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1 - Ústřední vytápění'!C2" tooltip="1 - Ústřední vytápění" display="/"/>
    <hyperlink ref="A89" location="'2 - Plynoinstalace'!C2" tooltip="2 - Plynoinstalace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3"/>
  <sheetViews>
    <sheetView showGridLines="0" zoomScalePageLayoutView="0" workbookViewId="0" topLeftCell="A1">
      <pane ySplit="1" topLeftCell="A133" activePane="bottomLeft" state="frozen"/>
      <selection pane="topLeft" activeCell="A1" sqref="A1"/>
      <selection pane="bottomLeft" activeCell="S122" sqref="S12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5"/>
      <c r="B1" s="132"/>
      <c r="C1" s="132"/>
      <c r="D1" s="133" t="s">
        <v>1</v>
      </c>
      <c r="E1" s="132"/>
      <c r="F1" s="134" t="s">
        <v>230</v>
      </c>
      <c r="G1" s="134"/>
      <c r="H1" s="202" t="s">
        <v>231</v>
      </c>
      <c r="I1" s="202"/>
      <c r="J1" s="202"/>
      <c r="K1" s="202"/>
      <c r="L1" s="134" t="s">
        <v>232</v>
      </c>
      <c r="M1" s="132"/>
      <c r="N1" s="132"/>
      <c r="O1" s="133" t="s">
        <v>86</v>
      </c>
      <c r="P1" s="132"/>
      <c r="Q1" s="132"/>
      <c r="R1" s="132"/>
      <c r="S1" s="134" t="s">
        <v>233</v>
      </c>
      <c r="T1" s="134"/>
      <c r="U1" s="135"/>
      <c r="V1" s="13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5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S2" s="164" t="s">
        <v>5</v>
      </c>
      <c r="T2" s="146"/>
      <c r="U2" s="146"/>
      <c r="V2" s="146"/>
      <c r="W2" s="146"/>
      <c r="X2" s="146"/>
      <c r="Y2" s="146"/>
      <c r="Z2" s="146"/>
      <c r="AA2" s="146"/>
      <c r="AB2" s="146"/>
      <c r="AC2" s="146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18</v>
      </c>
    </row>
    <row r="4" spans="2:46" s="2" customFormat="1" ht="37.5" customHeight="1">
      <c r="B4" s="10"/>
      <c r="C4" s="147" t="s">
        <v>87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174" t="str">
        <f>'Rekapitulace stavby'!$K$6</f>
        <v>Stavba domovního plynovodu byt č. 5, 
ul. Obránců míru č.403, 742 21 Kopřivnice                                                                      
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R6" s="11"/>
    </row>
    <row r="7" spans="2:18" s="6" customFormat="1" ht="37.5" customHeight="1">
      <c r="B7" s="19"/>
      <c r="D7" s="15" t="s">
        <v>88</v>
      </c>
      <c r="F7" s="167" t="s">
        <v>89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R7" s="20"/>
    </row>
    <row r="8" spans="2:18" s="6" customFormat="1" ht="15" customHeight="1">
      <c r="B8" s="19"/>
      <c r="D8" s="16" t="s">
        <v>16</v>
      </c>
      <c r="F8" s="14"/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175">
        <v>43143</v>
      </c>
      <c r="P9" s="154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148"/>
      <c r="P11" s="154"/>
      <c r="R11" s="20"/>
    </row>
    <row r="12" spans="2:18" s="6" customFormat="1" ht="18.75" customHeight="1">
      <c r="B12" s="19"/>
      <c r="E12" s="14" t="s">
        <v>26</v>
      </c>
      <c r="M12" s="16" t="s">
        <v>27</v>
      </c>
      <c r="O12" s="148"/>
      <c r="P12" s="154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28</v>
      </c>
      <c r="M14" s="16" t="s">
        <v>25</v>
      </c>
      <c r="O14" s="148">
        <f>IF('Rekapitulace stavby'!$AN$13="","",'Rekapitulace stavby'!$AN$13)</f>
      </c>
      <c r="P14" s="154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27</v>
      </c>
      <c r="O15" s="148">
        <f>IF('Rekapitulace stavby'!$AN$14="","",'Rekapitulace stavby'!$AN$14)</f>
      </c>
      <c r="P15" s="154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29</v>
      </c>
      <c r="M17" s="16" t="s">
        <v>25</v>
      </c>
      <c r="O17" s="148"/>
      <c r="P17" s="154"/>
      <c r="R17" s="20"/>
    </row>
    <row r="18" spans="2:18" s="6" customFormat="1" ht="18.75" customHeight="1">
      <c r="B18" s="19"/>
      <c r="E18" s="14" t="s">
        <v>30</v>
      </c>
      <c r="M18" s="16" t="s">
        <v>27</v>
      </c>
      <c r="O18" s="148"/>
      <c r="P18" s="154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25</v>
      </c>
      <c r="O20" s="148">
        <f>IF('Rekapitulace stavby'!$AN$19="","",'Rekapitulace stavby'!$AN$19)</f>
      </c>
      <c r="P20" s="154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27</v>
      </c>
      <c r="O21" s="148">
        <f>IF('Rekapitulace stavby'!$AN$20="","",'Rekapitulace stavby'!$AN$20)</f>
      </c>
      <c r="P21" s="154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9" t="s">
        <v>90</v>
      </c>
      <c r="M24" s="150">
        <f>$N$88</f>
        <v>0</v>
      </c>
      <c r="N24" s="154"/>
      <c r="O24" s="154"/>
      <c r="P24" s="154"/>
      <c r="R24" s="20"/>
    </row>
    <row r="25" spans="2:18" s="6" customFormat="1" ht="15" customHeight="1">
      <c r="B25" s="19"/>
      <c r="D25" s="18" t="s">
        <v>91</v>
      </c>
      <c r="M25" s="150">
        <f>$N$98</f>
        <v>0</v>
      </c>
      <c r="N25" s="154"/>
      <c r="O25" s="154"/>
      <c r="P25" s="154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0" t="s">
        <v>35</v>
      </c>
      <c r="M27" s="176">
        <f>ROUND($M$24+$M$25,2)</f>
        <v>0</v>
      </c>
      <c r="N27" s="154"/>
      <c r="O27" s="154"/>
      <c r="P27" s="154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36</v>
      </c>
      <c r="E29" s="24" t="s">
        <v>37</v>
      </c>
      <c r="F29" s="25">
        <v>0.21</v>
      </c>
      <c r="G29" s="81" t="s">
        <v>38</v>
      </c>
      <c r="H29" s="177">
        <f>ROUND((SUM($BE$98:$BE$99)+SUM($BE$117:$BE$162)),2)</f>
        <v>0</v>
      </c>
      <c r="I29" s="154"/>
      <c r="J29" s="154"/>
      <c r="M29" s="177">
        <f>ROUND((SUM($BE$98:$BE$99)+SUM($BE$117:$BE$162))*$F$29,2)</f>
        <v>0</v>
      </c>
      <c r="N29" s="154"/>
      <c r="O29" s="154"/>
      <c r="P29" s="154"/>
      <c r="R29" s="20"/>
    </row>
    <row r="30" spans="2:18" s="6" customFormat="1" ht="15" customHeight="1">
      <c r="B30" s="19"/>
      <c r="E30" s="24" t="s">
        <v>39</v>
      </c>
      <c r="F30" s="25">
        <v>0.15</v>
      </c>
      <c r="G30" s="81" t="s">
        <v>38</v>
      </c>
      <c r="H30" s="177">
        <f>ROUND((SUM($BF$98:$BF$99)+SUM($BF$117:$BF$162)),2)</f>
        <v>0</v>
      </c>
      <c r="I30" s="154"/>
      <c r="J30" s="154"/>
      <c r="M30" s="177">
        <f>ROUND((SUM($BF$98:$BF$99)+SUM($BF$117:$BF$162))*$F$30,2)</f>
        <v>0</v>
      </c>
      <c r="N30" s="154"/>
      <c r="O30" s="154"/>
      <c r="P30" s="154"/>
      <c r="R30" s="20"/>
    </row>
    <row r="31" spans="2:18" s="6" customFormat="1" ht="15" customHeight="1" hidden="1">
      <c r="B31" s="19"/>
      <c r="E31" s="24" t="s">
        <v>40</v>
      </c>
      <c r="F31" s="25">
        <v>0.21</v>
      </c>
      <c r="G31" s="81" t="s">
        <v>38</v>
      </c>
      <c r="H31" s="177">
        <f>ROUND((SUM($BG$98:$BG$99)+SUM($BG$117:$BG$162)),2)</f>
        <v>0</v>
      </c>
      <c r="I31" s="154"/>
      <c r="J31" s="154"/>
      <c r="M31" s="177">
        <v>0</v>
      </c>
      <c r="N31" s="154"/>
      <c r="O31" s="154"/>
      <c r="P31" s="154"/>
      <c r="R31" s="20"/>
    </row>
    <row r="32" spans="2:18" s="6" customFormat="1" ht="15" customHeight="1" hidden="1">
      <c r="B32" s="19"/>
      <c r="E32" s="24" t="s">
        <v>41</v>
      </c>
      <c r="F32" s="25">
        <v>0.15</v>
      </c>
      <c r="G32" s="81" t="s">
        <v>38</v>
      </c>
      <c r="H32" s="177">
        <f>ROUND((SUM($BH$98:$BH$99)+SUM($BH$117:$BH$162)),2)</f>
        <v>0</v>
      </c>
      <c r="I32" s="154"/>
      <c r="J32" s="154"/>
      <c r="M32" s="177">
        <v>0</v>
      </c>
      <c r="N32" s="154"/>
      <c r="O32" s="154"/>
      <c r="P32" s="154"/>
      <c r="R32" s="20"/>
    </row>
    <row r="33" spans="2:18" s="6" customFormat="1" ht="15" customHeight="1" hidden="1">
      <c r="B33" s="19"/>
      <c r="E33" s="24" t="s">
        <v>42</v>
      </c>
      <c r="F33" s="25">
        <v>0</v>
      </c>
      <c r="G33" s="81" t="s">
        <v>38</v>
      </c>
      <c r="H33" s="177">
        <f>ROUND((SUM($BI$98:$BI$99)+SUM($BI$117:$BI$162)),2)</f>
        <v>0</v>
      </c>
      <c r="I33" s="154"/>
      <c r="J33" s="154"/>
      <c r="M33" s="177">
        <v>0</v>
      </c>
      <c r="N33" s="154"/>
      <c r="O33" s="154"/>
      <c r="P33" s="154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43</v>
      </c>
      <c r="E35" s="30"/>
      <c r="F35" s="30"/>
      <c r="G35" s="82" t="s">
        <v>44</v>
      </c>
      <c r="H35" s="31" t="s">
        <v>45</v>
      </c>
      <c r="I35" s="30"/>
      <c r="J35" s="30"/>
      <c r="K35" s="30"/>
      <c r="L35" s="162">
        <v>0</v>
      </c>
      <c r="M35" s="161"/>
      <c r="N35" s="161"/>
      <c r="O35" s="161"/>
      <c r="P35" s="163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47" t="s">
        <v>92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4" t="str">
        <f>$F$6</f>
        <v>Stavba domovního plynovodu byt č. 5, 
ul. Obránců míru č.403, 742 21 Kopřivnice                                                                      
</v>
      </c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R78" s="20"/>
    </row>
    <row r="79" spans="2:18" s="6" customFormat="1" ht="37.5" customHeight="1">
      <c r="B79" s="19"/>
      <c r="C79" s="49" t="s">
        <v>88</v>
      </c>
      <c r="F79" s="178" t="str">
        <f>$F$7</f>
        <v>1 - Ústřední vytápění</v>
      </c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175">
        <v>44694</v>
      </c>
      <c r="N81" s="154"/>
      <c r="O81" s="154"/>
      <c r="P81" s="154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Město Kopřivnice, Štefánikova 1163, Kopřivnice</v>
      </c>
      <c r="K83" s="16" t="s">
        <v>29</v>
      </c>
      <c r="M83" s="148" t="s">
        <v>252</v>
      </c>
      <c r="N83" s="148"/>
      <c r="O83" s="148"/>
      <c r="P83" s="148"/>
      <c r="Q83" s="148"/>
      <c r="R83" s="20"/>
    </row>
    <row r="84" spans="2:18" s="6" customFormat="1" ht="15" customHeight="1">
      <c r="B84" s="19"/>
      <c r="C84" s="16" t="s">
        <v>28</v>
      </c>
      <c r="F84" s="14" t="str">
        <f>IF($E$15="","",$E$15)</f>
        <v> </v>
      </c>
      <c r="K84" s="16" t="s">
        <v>32</v>
      </c>
      <c r="M84" s="148"/>
      <c r="N84" s="148"/>
      <c r="O84" s="148"/>
      <c r="P84" s="148"/>
      <c r="Q84" s="14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79" t="s">
        <v>93</v>
      </c>
      <c r="D86" s="171"/>
      <c r="E86" s="171"/>
      <c r="F86" s="171"/>
      <c r="G86" s="171"/>
      <c r="H86" s="28"/>
      <c r="I86" s="28"/>
      <c r="J86" s="28"/>
      <c r="K86" s="28"/>
      <c r="L86" s="28"/>
      <c r="M86" s="28"/>
      <c r="N86" s="179" t="s">
        <v>94</v>
      </c>
      <c r="O86" s="154"/>
      <c r="P86" s="154"/>
      <c r="Q86" s="154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95</v>
      </c>
      <c r="N88" s="165">
        <f>ROUND($N$117,2)</f>
        <v>0</v>
      </c>
      <c r="O88" s="154"/>
      <c r="P88" s="154"/>
      <c r="Q88" s="154"/>
      <c r="R88" s="20"/>
      <c r="AU88" s="6" t="s">
        <v>96</v>
      </c>
    </row>
    <row r="89" spans="2:18" s="65" customFormat="1" ht="25.5" customHeight="1">
      <c r="B89" s="83"/>
      <c r="D89" s="84" t="s">
        <v>97</v>
      </c>
      <c r="N89" s="180">
        <f>ROUND($N$118,2)</f>
        <v>0</v>
      </c>
      <c r="O89" s="181"/>
      <c r="P89" s="181"/>
      <c r="Q89" s="181"/>
      <c r="R89" s="85"/>
    </row>
    <row r="90" spans="2:18" s="79" customFormat="1" ht="21" customHeight="1">
      <c r="B90" s="86"/>
      <c r="D90" s="87" t="s">
        <v>98</v>
      </c>
      <c r="N90" s="182">
        <f>ROUND($N$119,2)</f>
        <v>0</v>
      </c>
      <c r="O90" s="181"/>
      <c r="P90" s="181"/>
      <c r="Q90" s="181"/>
      <c r="R90" s="88"/>
    </row>
    <row r="91" spans="2:18" s="79" customFormat="1" ht="21" customHeight="1">
      <c r="B91" s="86"/>
      <c r="D91" s="87" t="s">
        <v>99</v>
      </c>
      <c r="N91" s="182">
        <f>ROUND($N$122,2)</f>
        <v>0</v>
      </c>
      <c r="O91" s="181"/>
      <c r="P91" s="181"/>
      <c r="Q91" s="181"/>
      <c r="R91" s="88"/>
    </row>
    <row r="92" spans="2:18" s="79" customFormat="1" ht="21" customHeight="1">
      <c r="B92" s="86"/>
      <c r="D92" s="87" t="s">
        <v>100</v>
      </c>
      <c r="N92" s="182">
        <f>ROUND($N$128,2)</f>
        <v>0</v>
      </c>
      <c r="O92" s="181"/>
      <c r="P92" s="181"/>
      <c r="Q92" s="181"/>
      <c r="R92" s="88"/>
    </row>
    <row r="93" spans="2:18" s="79" customFormat="1" ht="21" customHeight="1">
      <c r="B93" s="86"/>
      <c r="D93" s="87" t="s">
        <v>101</v>
      </c>
      <c r="N93" s="182">
        <f>ROUND($N$136,2)</f>
        <v>0</v>
      </c>
      <c r="O93" s="181"/>
      <c r="P93" s="181"/>
      <c r="Q93" s="181"/>
      <c r="R93" s="88"/>
    </row>
    <row r="94" spans="2:18" s="79" customFormat="1" ht="21" customHeight="1">
      <c r="B94" s="86"/>
      <c r="D94" s="87" t="s">
        <v>102</v>
      </c>
      <c r="N94" s="182">
        <f>ROUND($N$145,2)</f>
        <v>0</v>
      </c>
      <c r="O94" s="181"/>
      <c r="P94" s="181"/>
      <c r="Q94" s="181"/>
      <c r="R94" s="88"/>
    </row>
    <row r="95" spans="2:18" s="79" customFormat="1" ht="21" customHeight="1">
      <c r="B95" s="86"/>
      <c r="D95" s="87" t="s">
        <v>103</v>
      </c>
      <c r="N95" s="182">
        <f>ROUND($N$157,2)</f>
        <v>0</v>
      </c>
      <c r="O95" s="181"/>
      <c r="P95" s="181"/>
      <c r="Q95" s="181"/>
      <c r="R95" s="88"/>
    </row>
    <row r="96" spans="2:18" s="65" customFormat="1" ht="25.5" customHeight="1">
      <c r="B96" s="83"/>
      <c r="D96" s="84" t="s">
        <v>104</v>
      </c>
      <c r="N96" s="180">
        <f>ROUND($N$159,2)</f>
        <v>0</v>
      </c>
      <c r="O96" s="181"/>
      <c r="P96" s="181"/>
      <c r="Q96" s="181"/>
      <c r="R96" s="85"/>
    </row>
    <row r="97" spans="2:18" s="6" customFormat="1" ht="22.5" customHeight="1">
      <c r="B97" s="19"/>
      <c r="R97" s="20"/>
    </row>
    <row r="98" spans="2:21" s="6" customFormat="1" ht="30" customHeight="1">
      <c r="B98" s="19"/>
      <c r="C98" s="60" t="s">
        <v>105</v>
      </c>
      <c r="N98" s="165">
        <v>0</v>
      </c>
      <c r="O98" s="154"/>
      <c r="P98" s="154"/>
      <c r="Q98" s="154"/>
      <c r="R98" s="20"/>
      <c r="T98" s="89"/>
      <c r="U98" s="90" t="s">
        <v>36</v>
      </c>
    </row>
    <row r="99" spans="2:18" s="6" customFormat="1" ht="18.75" customHeight="1">
      <c r="B99" s="19"/>
      <c r="R99" s="20"/>
    </row>
    <row r="100" spans="2:18" s="6" customFormat="1" ht="30" customHeight="1">
      <c r="B100" s="19"/>
      <c r="C100" s="78" t="s">
        <v>85</v>
      </c>
      <c r="D100" s="28"/>
      <c r="E100" s="28"/>
      <c r="F100" s="28"/>
      <c r="G100" s="28"/>
      <c r="H100" s="28"/>
      <c r="I100" s="28"/>
      <c r="J100" s="28"/>
      <c r="K100" s="28"/>
      <c r="L100" s="170">
        <f>ROUND(SUM($N$88+$N$98),2)</f>
        <v>0</v>
      </c>
      <c r="M100" s="171"/>
      <c r="N100" s="171"/>
      <c r="O100" s="171"/>
      <c r="P100" s="171"/>
      <c r="Q100" s="171"/>
      <c r="R100" s="20"/>
    </row>
    <row r="101" spans="2:18" s="6" customFormat="1" ht="7.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</row>
    <row r="105" spans="2:18" s="6" customFormat="1" ht="7.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6" spans="2:18" s="6" customFormat="1" ht="37.5" customHeight="1">
      <c r="B106" s="19"/>
      <c r="C106" s="147" t="s">
        <v>106</v>
      </c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20"/>
    </row>
    <row r="107" spans="2:18" s="6" customFormat="1" ht="7.5" customHeight="1">
      <c r="B107" s="19"/>
      <c r="R107" s="20"/>
    </row>
    <row r="108" spans="2:18" s="6" customFormat="1" ht="30.75" customHeight="1">
      <c r="B108" s="19"/>
      <c r="C108" s="16" t="s">
        <v>14</v>
      </c>
      <c r="F108" s="174" t="str">
        <f>$F$6</f>
        <v>Stavba domovního plynovodu byt č. 5, 
ul. Obránců míru č.403, 742 21 Kopřivnice                                                                      
</v>
      </c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R108" s="20"/>
    </row>
    <row r="109" spans="2:18" s="6" customFormat="1" ht="37.5" customHeight="1">
      <c r="B109" s="19"/>
      <c r="C109" s="49" t="s">
        <v>88</v>
      </c>
      <c r="F109" s="178" t="str">
        <f>$F$7</f>
        <v>1 - Ústřední vytápění</v>
      </c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R109" s="20"/>
    </row>
    <row r="110" spans="2:18" s="6" customFormat="1" ht="7.5" customHeight="1">
      <c r="B110" s="19"/>
      <c r="R110" s="20"/>
    </row>
    <row r="111" spans="2:18" s="6" customFormat="1" ht="18.75" customHeight="1">
      <c r="B111" s="19"/>
      <c r="C111" s="16" t="s">
        <v>19</v>
      </c>
      <c r="F111" s="14" t="str">
        <f>$F$9</f>
        <v> </v>
      </c>
      <c r="K111" s="16" t="s">
        <v>21</v>
      </c>
      <c r="M111" s="175">
        <v>44694</v>
      </c>
      <c r="N111" s="154"/>
      <c r="O111" s="154"/>
      <c r="P111" s="154"/>
      <c r="R111" s="20"/>
    </row>
    <row r="112" spans="2:18" s="6" customFormat="1" ht="7.5" customHeight="1">
      <c r="B112" s="19"/>
      <c r="R112" s="20"/>
    </row>
    <row r="113" spans="2:18" s="6" customFormat="1" ht="15.75" customHeight="1">
      <c r="B113" s="19"/>
      <c r="C113" s="16" t="s">
        <v>24</v>
      </c>
      <c r="F113" s="14" t="str">
        <f>$E$12</f>
        <v>Město Kopřivnice, Štefánikova 1163, Kopřivnice</v>
      </c>
      <c r="K113" s="16" t="s">
        <v>29</v>
      </c>
      <c r="M113" s="148" t="s">
        <v>252</v>
      </c>
      <c r="N113" s="154"/>
      <c r="O113" s="154"/>
      <c r="P113" s="154"/>
      <c r="Q113" s="154"/>
      <c r="R113" s="20"/>
    </row>
    <row r="114" spans="2:18" s="6" customFormat="1" ht="15" customHeight="1">
      <c r="B114" s="19"/>
      <c r="C114" s="16" t="s">
        <v>28</v>
      </c>
      <c r="F114" s="14" t="str">
        <f>IF($E$15="","",$E$15)</f>
        <v> </v>
      </c>
      <c r="K114" s="16" t="s">
        <v>32</v>
      </c>
      <c r="M114" s="148" t="str">
        <f>$E$21</f>
        <v> </v>
      </c>
      <c r="N114" s="154"/>
      <c r="O114" s="154"/>
      <c r="P114" s="154"/>
      <c r="Q114" s="154"/>
      <c r="R114" s="20"/>
    </row>
    <row r="115" spans="2:18" s="6" customFormat="1" ht="11.25" customHeight="1">
      <c r="B115" s="19"/>
      <c r="R115" s="20"/>
    </row>
    <row r="116" spans="2:27" s="91" customFormat="1" ht="30" customHeight="1">
      <c r="B116" s="92"/>
      <c r="C116" s="93" t="s">
        <v>107</v>
      </c>
      <c r="D116" s="94" t="s">
        <v>108</v>
      </c>
      <c r="E116" s="94" t="s">
        <v>54</v>
      </c>
      <c r="F116" s="183" t="s">
        <v>109</v>
      </c>
      <c r="G116" s="184"/>
      <c r="H116" s="184"/>
      <c r="I116" s="184"/>
      <c r="J116" s="94" t="s">
        <v>110</v>
      </c>
      <c r="K116" s="94" t="s">
        <v>111</v>
      </c>
      <c r="L116" s="183" t="s">
        <v>112</v>
      </c>
      <c r="M116" s="184"/>
      <c r="N116" s="183" t="s">
        <v>113</v>
      </c>
      <c r="O116" s="184"/>
      <c r="P116" s="184"/>
      <c r="Q116" s="185"/>
      <c r="R116" s="95"/>
      <c r="T116" s="55" t="s">
        <v>114</v>
      </c>
      <c r="U116" s="56" t="s">
        <v>36</v>
      </c>
      <c r="V116" s="56" t="s">
        <v>115</v>
      </c>
      <c r="W116" s="56" t="s">
        <v>116</v>
      </c>
      <c r="X116" s="56" t="s">
        <v>117</v>
      </c>
      <c r="Y116" s="56" t="s">
        <v>118</v>
      </c>
      <c r="Z116" s="56" t="s">
        <v>119</v>
      </c>
      <c r="AA116" s="57" t="s">
        <v>120</v>
      </c>
    </row>
    <row r="117" spans="2:63" s="6" customFormat="1" ht="30" customHeight="1">
      <c r="B117" s="19"/>
      <c r="C117" s="60" t="s">
        <v>90</v>
      </c>
      <c r="N117" s="203">
        <v>0</v>
      </c>
      <c r="O117" s="154"/>
      <c r="P117" s="154"/>
      <c r="Q117" s="154"/>
      <c r="R117" s="20"/>
      <c r="T117" s="59"/>
      <c r="U117" s="33"/>
      <c r="V117" s="33"/>
      <c r="W117" s="96">
        <f>$W$118+$W$159</f>
        <v>27.826</v>
      </c>
      <c r="X117" s="33"/>
      <c r="Y117" s="96">
        <f>$Y$118+$Y$159</f>
        <v>0.14594</v>
      </c>
      <c r="Z117" s="33"/>
      <c r="AA117" s="97">
        <f>$AA$118+$AA$159</f>
        <v>0</v>
      </c>
      <c r="AT117" s="6" t="s">
        <v>71</v>
      </c>
      <c r="AU117" s="6" t="s">
        <v>96</v>
      </c>
      <c r="BK117" s="98">
        <f>$BK$118+$BK$159</f>
        <v>0</v>
      </c>
    </row>
    <row r="118" spans="2:63" s="99" customFormat="1" ht="37.5" customHeight="1">
      <c r="B118" s="100"/>
      <c r="D118" s="101" t="s">
        <v>97</v>
      </c>
      <c r="N118" s="201">
        <v>0</v>
      </c>
      <c r="O118" s="200"/>
      <c r="P118" s="200"/>
      <c r="Q118" s="200"/>
      <c r="R118" s="103"/>
      <c r="T118" s="104"/>
      <c r="W118" s="105">
        <f>$W$119+$W$122+$W$128+$W$136+$W$145+$W$157</f>
        <v>27.826</v>
      </c>
      <c r="Y118" s="105">
        <f>$Y$119+$Y$122+$Y$128+$Y$136+$Y$145+$Y$157</f>
        <v>0.14594</v>
      </c>
      <c r="AA118" s="106">
        <f>$AA$119+$AA$122+$AA$128+$AA$136+$AA$145+$AA$157</f>
        <v>0</v>
      </c>
      <c r="AR118" s="102" t="s">
        <v>79</v>
      </c>
      <c r="AT118" s="102" t="s">
        <v>71</v>
      </c>
      <c r="AU118" s="102" t="s">
        <v>72</v>
      </c>
      <c r="AY118" s="102" t="s">
        <v>121</v>
      </c>
      <c r="BK118" s="107">
        <f>$BK$119+$BK$122+$BK$128+$BK$136+$BK$145+$BK$157</f>
        <v>0</v>
      </c>
    </row>
    <row r="119" spans="2:63" s="99" customFormat="1" ht="21" customHeight="1">
      <c r="B119" s="100"/>
      <c r="D119" s="108" t="s">
        <v>98</v>
      </c>
      <c r="N119" s="199">
        <f>$BK$119</f>
        <v>0</v>
      </c>
      <c r="O119" s="200"/>
      <c r="P119" s="200"/>
      <c r="Q119" s="200"/>
      <c r="R119" s="103"/>
      <c r="T119" s="104"/>
      <c r="W119" s="105">
        <f>SUM($W$120:$W$121)</f>
        <v>0.4</v>
      </c>
      <c r="Y119" s="105">
        <f>SUM($Y$120:$Y$121)</f>
        <v>0.00012</v>
      </c>
      <c r="AA119" s="106">
        <f>SUM($AA$120:$AA$121)</f>
        <v>0</v>
      </c>
      <c r="AR119" s="102" t="s">
        <v>79</v>
      </c>
      <c r="AT119" s="102" t="s">
        <v>71</v>
      </c>
      <c r="AU119" s="102" t="s">
        <v>18</v>
      </c>
      <c r="AY119" s="102" t="s">
        <v>121</v>
      </c>
      <c r="BK119" s="107">
        <f>SUM($BK$120:$BK$121)</f>
        <v>0</v>
      </c>
    </row>
    <row r="120" spans="2:64" s="6" customFormat="1" ht="27" customHeight="1">
      <c r="B120" s="19"/>
      <c r="C120" s="109" t="s">
        <v>18</v>
      </c>
      <c r="D120" s="109" t="s">
        <v>122</v>
      </c>
      <c r="E120" s="110" t="s">
        <v>123</v>
      </c>
      <c r="F120" s="186" t="s">
        <v>124</v>
      </c>
      <c r="G120" s="187"/>
      <c r="H120" s="187"/>
      <c r="I120" s="187"/>
      <c r="J120" s="111" t="s">
        <v>125</v>
      </c>
      <c r="K120" s="112">
        <v>4</v>
      </c>
      <c r="L120" s="188">
        <v>0</v>
      </c>
      <c r="M120" s="187"/>
      <c r="N120" s="188">
        <f>ROUND($L$120*$K$120,2)</f>
        <v>0</v>
      </c>
      <c r="O120" s="187"/>
      <c r="P120" s="187"/>
      <c r="Q120" s="187"/>
      <c r="R120" s="20"/>
      <c r="T120" s="113"/>
      <c r="U120" s="26" t="s">
        <v>39</v>
      </c>
      <c r="V120" s="114">
        <v>0.1</v>
      </c>
      <c r="W120" s="114">
        <f>$V$120*$K$120</f>
        <v>0.4</v>
      </c>
      <c r="X120" s="114">
        <v>3E-05</v>
      </c>
      <c r="Y120" s="114">
        <f>$X$120*$K$120</f>
        <v>0.00012</v>
      </c>
      <c r="Z120" s="114">
        <v>0</v>
      </c>
      <c r="AA120" s="115">
        <f>$Z$120*$K$120</f>
        <v>0</v>
      </c>
      <c r="AR120" s="6" t="s">
        <v>126</v>
      </c>
      <c r="AT120" s="6" t="s">
        <v>122</v>
      </c>
      <c r="AU120" s="6" t="s">
        <v>79</v>
      </c>
      <c r="AY120" s="6" t="s">
        <v>121</v>
      </c>
      <c r="BE120" s="116">
        <f>IF($U$120="základní",$N$120,0)</f>
        <v>0</v>
      </c>
      <c r="BF120" s="116">
        <f>IF($U$120="snížená",$N$120,0)</f>
        <v>0</v>
      </c>
      <c r="BG120" s="116">
        <f>IF($U$120="zákl. přenesená",$N$120,0)</f>
        <v>0</v>
      </c>
      <c r="BH120" s="116">
        <f>IF($U$120="sníž. přenesená",$N$120,0)</f>
        <v>0</v>
      </c>
      <c r="BI120" s="116">
        <f>IF($U$120="nulová",$N$120,0)</f>
        <v>0</v>
      </c>
      <c r="BJ120" s="6" t="s">
        <v>79</v>
      </c>
      <c r="BK120" s="116">
        <f>ROUND($L$120*$K$120,2)</f>
        <v>0</v>
      </c>
      <c r="BL120" s="6" t="s">
        <v>126</v>
      </c>
    </row>
    <row r="121" spans="2:64" s="6" customFormat="1" ht="27" customHeight="1">
      <c r="B121" s="19"/>
      <c r="C121" s="109" t="s">
        <v>79</v>
      </c>
      <c r="D121" s="109" t="s">
        <v>122</v>
      </c>
      <c r="E121" s="110" t="s">
        <v>127</v>
      </c>
      <c r="F121" s="186" t="s">
        <v>259</v>
      </c>
      <c r="G121" s="187"/>
      <c r="H121" s="187"/>
      <c r="I121" s="187"/>
      <c r="J121" s="111" t="s">
        <v>128</v>
      </c>
      <c r="K121" s="112">
        <v>14</v>
      </c>
      <c r="L121" s="188">
        <v>0</v>
      </c>
      <c r="M121" s="187"/>
      <c r="N121" s="188">
        <v>0</v>
      </c>
      <c r="O121" s="187"/>
      <c r="P121" s="187"/>
      <c r="Q121" s="187"/>
      <c r="R121" s="20"/>
      <c r="T121" s="113"/>
      <c r="U121" s="26" t="s">
        <v>39</v>
      </c>
      <c r="V121" s="114">
        <v>0</v>
      </c>
      <c r="W121" s="114">
        <f>$V$121*$K$121</f>
        <v>0</v>
      </c>
      <c r="X121" s="114">
        <v>0</v>
      </c>
      <c r="Y121" s="114">
        <f>$X$121*$K$121</f>
        <v>0</v>
      </c>
      <c r="Z121" s="114">
        <v>0</v>
      </c>
      <c r="AA121" s="115">
        <f>$Z$121*$K$121</f>
        <v>0</v>
      </c>
      <c r="AR121" s="6" t="s">
        <v>126</v>
      </c>
      <c r="AT121" s="6" t="s">
        <v>122</v>
      </c>
      <c r="AU121" s="6" t="s">
        <v>79</v>
      </c>
      <c r="AY121" s="6" t="s">
        <v>121</v>
      </c>
      <c r="BE121" s="116">
        <f>IF($U$121="základní",$N$121,0)</f>
        <v>0</v>
      </c>
      <c r="BF121" s="116">
        <f>IF($U$121="snížená",$N$121,0)</f>
        <v>0</v>
      </c>
      <c r="BG121" s="116">
        <f>IF($U$121="zákl. přenesená",$N$121,0)</f>
        <v>0</v>
      </c>
      <c r="BH121" s="116">
        <f>IF($U$121="sníž. přenesená",$N$121,0)</f>
        <v>0</v>
      </c>
      <c r="BI121" s="116">
        <f>IF($U$121="nulová",$N$121,0)</f>
        <v>0</v>
      </c>
      <c r="BJ121" s="6" t="s">
        <v>79</v>
      </c>
      <c r="BK121" s="116">
        <f>ROUND($L$121*$K$121,2)</f>
        <v>0</v>
      </c>
      <c r="BL121" s="6" t="s">
        <v>126</v>
      </c>
    </row>
    <row r="122" spans="2:63" s="99" customFormat="1" ht="30.75" customHeight="1">
      <c r="B122" s="100"/>
      <c r="D122" s="108" t="s">
        <v>99</v>
      </c>
      <c r="N122" s="199">
        <f>$BK$122</f>
        <v>0</v>
      </c>
      <c r="O122" s="200"/>
      <c r="P122" s="200"/>
      <c r="Q122" s="200"/>
      <c r="R122" s="103"/>
      <c r="T122" s="104"/>
      <c r="W122" s="105">
        <f>SUM($W$123:$W$127)</f>
        <v>5.986</v>
      </c>
      <c r="Y122" s="105">
        <f>SUM($Y$123:$Y$127)</f>
        <v>0.00372</v>
      </c>
      <c r="AA122" s="106">
        <f>SUM($AA$123:$AA$127)</f>
        <v>0</v>
      </c>
      <c r="AR122" s="102" t="s">
        <v>79</v>
      </c>
      <c r="AT122" s="102" t="s">
        <v>71</v>
      </c>
      <c r="AU122" s="102" t="s">
        <v>18</v>
      </c>
      <c r="AY122" s="102" t="s">
        <v>121</v>
      </c>
      <c r="BK122" s="107">
        <f>SUM($BK$123:$BK$127)</f>
        <v>0</v>
      </c>
    </row>
    <row r="123" spans="2:64" s="6" customFormat="1" ht="27" customHeight="1">
      <c r="B123" s="19"/>
      <c r="C123" s="109" t="s">
        <v>129</v>
      </c>
      <c r="D123" s="109" t="s">
        <v>122</v>
      </c>
      <c r="E123" s="110" t="s">
        <v>130</v>
      </c>
      <c r="F123" s="186" t="s">
        <v>260</v>
      </c>
      <c r="G123" s="187"/>
      <c r="H123" s="187"/>
      <c r="I123" s="187"/>
      <c r="J123" s="111" t="s">
        <v>131</v>
      </c>
      <c r="K123" s="112">
        <v>1</v>
      </c>
      <c r="L123" s="188">
        <v>0</v>
      </c>
      <c r="M123" s="187"/>
      <c r="N123" s="188">
        <f>ROUND($L$123*$K$123,2)</f>
        <v>0</v>
      </c>
      <c r="O123" s="187"/>
      <c r="P123" s="187"/>
      <c r="Q123" s="187"/>
      <c r="R123" s="20"/>
      <c r="T123" s="113"/>
      <c r="U123" s="26" t="s">
        <v>39</v>
      </c>
      <c r="V123" s="114">
        <v>5.217</v>
      </c>
      <c r="W123" s="114">
        <f>$V$123*$K$123</f>
        <v>5.217</v>
      </c>
      <c r="X123" s="114">
        <v>0.00255</v>
      </c>
      <c r="Y123" s="114">
        <f>$X$123*$K$123</f>
        <v>0.00255</v>
      </c>
      <c r="Z123" s="114">
        <v>0</v>
      </c>
      <c r="AA123" s="115">
        <f>$Z$123*$K$123</f>
        <v>0</v>
      </c>
      <c r="AR123" s="6" t="s">
        <v>126</v>
      </c>
      <c r="AT123" s="6" t="s">
        <v>122</v>
      </c>
      <c r="AU123" s="6" t="s">
        <v>79</v>
      </c>
      <c r="AY123" s="6" t="s">
        <v>121</v>
      </c>
      <c r="BE123" s="116">
        <f>IF($U$123="základní",$N$123,0)</f>
        <v>0</v>
      </c>
      <c r="BF123" s="116">
        <f>IF($U$123="snížená",$N$123,0)</f>
        <v>0</v>
      </c>
      <c r="BG123" s="116">
        <f>IF($U$123="zákl. přenesená",$N$123,0)</f>
        <v>0</v>
      </c>
      <c r="BH123" s="116">
        <f>IF($U$123="sníž. přenesená",$N$123,0)</f>
        <v>0</v>
      </c>
      <c r="BI123" s="116">
        <f>IF($U$123="nulová",$N$123,0)</f>
        <v>0</v>
      </c>
      <c r="BJ123" s="6" t="s">
        <v>79</v>
      </c>
      <c r="BK123" s="116">
        <f>ROUND($L$123*$K$123,2)</f>
        <v>0</v>
      </c>
      <c r="BL123" s="6" t="s">
        <v>126</v>
      </c>
    </row>
    <row r="124" spans="2:64" s="6" customFormat="1" ht="27" customHeight="1">
      <c r="B124" s="19"/>
      <c r="C124" s="117" t="s">
        <v>132</v>
      </c>
      <c r="D124" s="117" t="s">
        <v>133</v>
      </c>
      <c r="E124" s="118" t="s">
        <v>134</v>
      </c>
      <c r="F124" s="189" t="s">
        <v>261</v>
      </c>
      <c r="G124" s="190"/>
      <c r="H124" s="190"/>
      <c r="I124" s="190"/>
      <c r="J124" s="119" t="s">
        <v>135</v>
      </c>
      <c r="K124" s="120">
        <v>1</v>
      </c>
      <c r="L124" s="191">
        <v>0</v>
      </c>
      <c r="M124" s="190"/>
      <c r="N124" s="191">
        <f>ROUND($L$124*$K$124,2)</f>
        <v>0</v>
      </c>
      <c r="O124" s="187"/>
      <c r="P124" s="187"/>
      <c r="Q124" s="187"/>
      <c r="R124" s="20"/>
      <c r="T124" s="113"/>
      <c r="U124" s="26" t="s">
        <v>39</v>
      </c>
      <c r="V124" s="114">
        <v>0</v>
      </c>
      <c r="W124" s="114">
        <f>$V$124*$K$124</f>
        <v>0</v>
      </c>
      <c r="X124" s="114">
        <v>0</v>
      </c>
      <c r="Y124" s="114">
        <f>$X$124*$K$124</f>
        <v>0</v>
      </c>
      <c r="Z124" s="114">
        <v>0</v>
      </c>
      <c r="AA124" s="115">
        <f>$Z$124*$K$124</f>
        <v>0</v>
      </c>
      <c r="AR124" s="6" t="s">
        <v>136</v>
      </c>
      <c r="AT124" s="6" t="s">
        <v>133</v>
      </c>
      <c r="AU124" s="6" t="s">
        <v>79</v>
      </c>
      <c r="AY124" s="6" t="s">
        <v>121</v>
      </c>
      <c r="BE124" s="116">
        <f>IF($U$124="základní",$N$124,0)</f>
        <v>0</v>
      </c>
      <c r="BF124" s="116">
        <f>IF($U$124="snížená",$N$124,0)</f>
        <v>0</v>
      </c>
      <c r="BG124" s="116">
        <f>IF($U$124="zákl. přenesená",$N$124,0)</f>
        <v>0</v>
      </c>
      <c r="BH124" s="116">
        <f>IF($U$124="sníž. přenesená",$N$124,0)</f>
        <v>0</v>
      </c>
      <c r="BI124" s="116">
        <f>IF($U$124="nulová",$N$124,0)</f>
        <v>0</v>
      </c>
      <c r="BJ124" s="6" t="s">
        <v>79</v>
      </c>
      <c r="BK124" s="116">
        <f>ROUND($L$124*$K$124,2)</f>
        <v>0</v>
      </c>
      <c r="BL124" s="6" t="s">
        <v>126</v>
      </c>
    </row>
    <row r="125" spans="2:64" s="6" customFormat="1" ht="15.75" customHeight="1">
      <c r="B125" s="19"/>
      <c r="C125" s="117" t="s">
        <v>137</v>
      </c>
      <c r="D125" s="117" t="s">
        <v>133</v>
      </c>
      <c r="E125" s="118" t="s">
        <v>138</v>
      </c>
      <c r="F125" s="189" t="s">
        <v>139</v>
      </c>
      <c r="G125" s="190"/>
      <c r="H125" s="190"/>
      <c r="I125" s="190"/>
      <c r="J125" s="119" t="s">
        <v>135</v>
      </c>
      <c r="K125" s="120">
        <v>1</v>
      </c>
      <c r="L125" s="191">
        <v>0</v>
      </c>
      <c r="M125" s="190"/>
      <c r="N125" s="191">
        <f>ROUND($L$125*$K$125,2)</f>
        <v>0</v>
      </c>
      <c r="O125" s="187"/>
      <c r="P125" s="187"/>
      <c r="Q125" s="187"/>
      <c r="R125" s="20"/>
      <c r="T125" s="113"/>
      <c r="U125" s="26" t="s">
        <v>39</v>
      </c>
      <c r="V125" s="114">
        <v>0</v>
      </c>
      <c r="W125" s="114">
        <f>$V$125*$K$125</f>
        <v>0</v>
      </c>
      <c r="X125" s="114">
        <v>0</v>
      </c>
      <c r="Y125" s="114">
        <f>$X$125*$K$125</f>
        <v>0</v>
      </c>
      <c r="Z125" s="114">
        <v>0</v>
      </c>
      <c r="AA125" s="115">
        <f>$Z$125*$K$125</f>
        <v>0</v>
      </c>
      <c r="AR125" s="6" t="s">
        <v>136</v>
      </c>
      <c r="AT125" s="6" t="s">
        <v>133</v>
      </c>
      <c r="AU125" s="6" t="s">
        <v>79</v>
      </c>
      <c r="AY125" s="6" t="s">
        <v>121</v>
      </c>
      <c r="BE125" s="116">
        <f>IF($U$125="základní",$N$125,0)</f>
        <v>0</v>
      </c>
      <c r="BF125" s="116">
        <f>IF($U$125="snížená",$N$125,0)</f>
        <v>0</v>
      </c>
      <c r="BG125" s="116">
        <f>IF($U$125="zákl. přenesená",$N$125,0)</f>
        <v>0</v>
      </c>
      <c r="BH125" s="116">
        <f>IF($U$125="sníž. přenesená",$N$125,0)</f>
        <v>0</v>
      </c>
      <c r="BI125" s="116">
        <f>IF($U$125="nulová",$N$125,0)</f>
        <v>0</v>
      </c>
      <c r="BJ125" s="6" t="s">
        <v>79</v>
      </c>
      <c r="BK125" s="116">
        <f>ROUND($L$125*$K$125,2)</f>
        <v>0</v>
      </c>
      <c r="BL125" s="6" t="s">
        <v>126</v>
      </c>
    </row>
    <row r="126" spans="2:64" s="6" customFormat="1" ht="39" customHeight="1">
      <c r="B126" s="19"/>
      <c r="C126" s="109" t="s">
        <v>140</v>
      </c>
      <c r="D126" s="109" t="s">
        <v>122</v>
      </c>
      <c r="E126" s="110" t="s">
        <v>141</v>
      </c>
      <c r="F126" s="192" t="s">
        <v>251</v>
      </c>
      <c r="G126" s="187"/>
      <c r="H126" s="187"/>
      <c r="I126" s="187"/>
      <c r="J126" s="111" t="s">
        <v>131</v>
      </c>
      <c r="K126" s="112">
        <v>1</v>
      </c>
      <c r="L126" s="188">
        <v>0</v>
      </c>
      <c r="M126" s="187"/>
      <c r="N126" s="188">
        <f>ROUND($L$126*$K$126,2)</f>
        <v>0</v>
      </c>
      <c r="O126" s="187"/>
      <c r="P126" s="187"/>
      <c r="Q126" s="187"/>
      <c r="R126" s="20"/>
      <c r="T126" s="113"/>
      <c r="U126" s="26" t="s">
        <v>39</v>
      </c>
      <c r="V126" s="114">
        <v>0.769</v>
      </c>
      <c r="W126" s="114">
        <f>$V$126*$K$126</f>
        <v>0.769</v>
      </c>
      <c r="X126" s="114">
        <v>0.00117</v>
      </c>
      <c r="Y126" s="114">
        <f>$X$126*$K$126</f>
        <v>0.00117</v>
      </c>
      <c r="Z126" s="114">
        <v>0</v>
      </c>
      <c r="AA126" s="115">
        <f>$Z$126*$K$126</f>
        <v>0</v>
      </c>
      <c r="AR126" s="6" t="s">
        <v>126</v>
      </c>
      <c r="AT126" s="6" t="s">
        <v>122</v>
      </c>
      <c r="AU126" s="6" t="s">
        <v>79</v>
      </c>
      <c r="AY126" s="6" t="s">
        <v>121</v>
      </c>
      <c r="BE126" s="116">
        <f>IF($U$126="základní",$N$126,0)</f>
        <v>0</v>
      </c>
      <c r="BF126" s="116">
        <f>IF($U$126="snížená",$N$126,0)</f>
        <v>0</v>
      </c>
      <c r="BG126" s="116">
        <f>IF($U$126="zákl. přenesená",$N$126,0)</f>
        <v>0</v>
      </c>
      <c r="BH126" s="116">
        <f>IF($U$126="sníž. přenesená",$N$126,0)</f>
        <v>0</v>
      </c>
      <c r="BI126" s="116">
        <f>IF($U$126="nulová",$N$126,0)</f>
        <v>0</v>
      </c>
      <c r="BJ126" s="6" t="s">
        <v>79</v>
      </c>
      <c r="BK126" s="116">
        <f>ROUND($L$126*$K$126,2)</f>
        <v>0</v>
      </c>
      <c r="BL126" s="6" t="s">
        <v>126</v>
      </c>
    </row>
    <row r="127" spans="2:64" s="6" customFormat="1" ht="27" customHeight="1">
      <c r="B127" s="19"/>
      <c r="C127" s="109" t="s">
        <v>142</v>
      </c>
      <c r="D127" s="109" t="s">
        <v>122</v>
      </c>
      <c r="E127" s="110" t="s">
        <v>143</v>
      </c>
      <c r="F127" s="186" t="s">
        <v>144</v>
      </c>
      <c r="G127" s="187"/>
      <c r="H127" s="187"/>
      <c r="I127" s="187"/>
      <c r="J127" s="111" t="s">
        <v>128</v>
      </c>
      <c r="K127" s="112">
        <v>477.7</v>
      </c>
      <c r="L127" s="188">
        <v>0</v>
      </c>
      <c r="M127" s="187"/>
      <c r="N127" s="188">
        <f>ROUND($L$127*$K$127,2)</f>
        <v>0</v>
      </c>
      <c r="O127" s="187"/>
      <c r="P127" s="187"/>
      <c r="Q127" s="187"/>
      <c r="R127" s="20"/>
      <c r="T127" s="113"/>
      <c r="U127" s="26" t="s">
        <v>39</v>
      </c>
      <c r="V127" s="114">
        <v>0</v>
      </c>
      <c r="W127" s="114">
        <f>$V$127*$K$127</f>
        <v>0</v>
      </c>
      <c r="X127" s="114">
        <v>0</v>
      </c>
      <c r="Y127" s="114">
        <f>$X$127*$K$127</f>
        <v>0</v>
      </c>
      <c r="Z127" s="114">
        <v>0</v>
      </c>
      <c r="AA127" s="115">
        <f>$Z$127*$K$127</f>
        <v>0</v>
      </c>
      <c r="AR127" s="6" t="s">
        <v>126</v>
      </c>
      <c r="AT127" s="6" t="s">
        <v>122</v>
      </c>
      <c r="AU127" s="6" t="s">
        <v>79</v>
      </c>
      <c r="AY127" s="6" t="s">
        <v>121</v>
      </c>
      <c r="BE127" s="116">
        <f>IF($U$127="základní",$N$127,0)</f>
        <v>0</v>
      </c>
      <c r="BF127" s="116">
        <f>IF($U$127="snížená",$N$127,0)</f>
        <v>0</v>
      </c>
      <c r="BG127" s="116">
        <f>IF($U$127="zákl. přenesená",$N$127,0)</f>
        <v>0</v>
      </c>
      <c r="BH127" s="116">
        <f>IF($U$127="sníž. přenesená",$N$127,0)</f>
        <v>0</v>
      </c>
      <c r="BI127" s="116">
        <f>IF($U$127="nulová",$N$127,0)</f>
        <v>0</v>
      </c>
      <c r="BJ127" s="6" t="s">
        <v>79</v>
      </c>
      <c r="BK127" s="116">
        <f>ROUND($L$127*$K$127,2)</f>
        <v>0</v>
      </c>
      <c r="BL127" s="6" t="s">
        <v>126</v>
      </c>
    </row>
    <row r="128" spans="2:63" s="99" customFormat="1" ht="30.75" customHeight="1">
      <c r="B128" s="100"/>
      <c r="D128" s="108" t="s">
        <v>100</v>
      </c>
      <c r="N128" s="199">
        <v>0</v>
      </c>
      <c r="O128" s="200"/>
      <c r="P128" s="200"/>
      <c r="Q128" s="200"/>
      <c r="R128" s="103"/>
      <c r="T128" s="104"/>
      <c r="W128" s="105">
        <f>SUM($W$129:$W$135)</f>
        <v>13.481000000000002</v>
      </c>
      <c r="Y128" s="105">
        <f>SUM($Y$129:$Y$135)</f>
        <v>0.02549</v>
      </c>
      <c r="AA128" s="106">
        <f>SUM($AA$129:$AA$135)</f>
        <v>0</v>
      </c>
      <c r="AR128" s="102" t="s">
        <v>79</v>
      </c>
      <c r="AT128" s="102" t="s">
        <v>71</v>
      </c>
      <c r="AU128" s="102" t="s">
        <v>18</v>
      </c>
      <c r="AY128" s="102" t="s">
        <v>121</v>
      </c>
      <c r="BK128" s="107">
        <f>SUM($BK$129:$BK$135)</f>
        <v>0</v>
      </c>
    </row>
    <row r="129" spans="2:64" s="6" customFormat="1" ht="27" customHeight="1">
      <c r="B129" s="19"/>
      <c r="C129" s="109" t="s">
        <v>145</v>
      </c>
      <c r="D129" s="109" t="s">
        <v>122</v>
      </c>
      <c r="E129" s="110" t="s">
        <v>146</v>
      </c>
      <c r="F129" s="192" t="s">
        <v>240</v>
      </c>
      <c r="G129" s="187"/>
      <c r="H129" s="187"/>
      <c r="I129" s="187"/>
      <c r="J129" s="111" t="s">
        <v>125</v>
      </c>
      <c r="K129" s="112">
        <v>9</v>
      </c>
      <c r="L129" s="188">
        <v>0</v>
      </c>
      <c r="M129" s="187"/>
      <c r="N129" s="188">
        <f>ROUND($L$129*$K$129,2)</f>
        <v>0</v>
      </c>
      <c r="O129" s="187"/>
      <c r="P129" s="187"/>
      <c r="Q129" s="187"/>
      <c r="R129" s="20"/>
      <c r="T129" s="113"/>
      <c r="U129" s="26" t="s">
        <v>39</v>
      </c>
      <c r="V129" s="114">
        <v>0.241</v>
      </c>
      <c r="W129" s="114">
        <f>$V$129*$K$129</f>
        <v>2.169</v>
      </c>
      <c r="X129" s="114">
        <v>0.00036</v>
      </c>
      <c r="Y129" s="114">
        <f>$X$129*$K$129</f>
        <v>0.0032400000000000003</v>
      </c>
      <c r="Z129" s="114">
        <v>0</v>
      </c>
      <c r="AA129" s="115">
        <f>$Z$129*$K$129</f>
        <v>0</v>
      </c>
      <c r="AR129" s="6" t="s">
        <v>126</v>
      </c>
      <c r="AT129" s="6" t="s">
        <v>122</v>
      </c>
      <c r="AU129" s="6" t="s">
        <v>79</v>
      </c>
      <c r="AY129" s="6" t="s">
        <v>121</v>
      </c>
      <c r="BE129" s="116">
        <f>IF($U$129="základní",$N$129,0)</f>
        <v>0</v>
      </c>
      <c r="BF129" s="116">
        <f>IF($U$129="snížená",$N$129,0)</f>
        <v>0</v>
      </c>
      <c r="BG129" s="116">
        <f>IF($U$129="zákl. přenesená",$N$129,0)</f>
        <v>0</v>
      </c>
      <c r="BH129" s="116">
        <f>IF($U$129="sníž. přenesená",$N$129,0)</f>
        <v>0</v>
      </c>
      <c r="BI129" s="116">
        <f>IF($U$129="nulová",$N$129,0)</f>
        <v>0</v>
      </c>
      <c r="BJ129" s="6" t="s">
        <v>79</v>
      </c>
      <c r="BK129" s="116">
        <f>ROUND($L$129*$K$129,2)</f>
        <v>0</v>
      </c>
      <c r="BL129" s="6" t="s">
        <v>126</v>
      </c>
    </row>
    <row r="130" spans="2:64" s="6" customFormat="1" ht="27" customHeight="1">
      <c r="B130" s="19"/>
      <c r="C130" s="109" t="s">
        <v>147</v>
      </c>
      <c r="D130" s="109" t="s">
        <v>122</v>
      </c>
      <c r="E130" s="110" t="s">
        <v>148</v>
      </c>
      <c r="F130" s="192" t="s">
        <v>241</v>
      </c>
      <c r="G130" s="187"/>
      <c r="H130" s="187"/>
      <c r="I130" s="187"/>
      <c r="J130" s="111" t="s">
        <v>125</v>
      </c>
      <c r="K130" s="112">
        <v>35</v>
      </c>
      <c r="L130" s="188">
        <v>0</v>
      </c>
      <c r="M130" s="187"/>
      <c r="N130" s="188">
        <f>ROUND($L$130*$K$130,2)</f>
        <v>0</v>
      </c>
      <c r="O130" s="187"/>
      <c r="P130" s="187"/>
      <c r="Q130" s="187"/>
      <c r="R130" s="20"/>
      <c r="T130" s="113"/>
      <c r="U130" s="26" t="s">
        <v>39</v>
      </c>
      <c r="V130" s="114">
        <v>0.241</v>
      </c>
      <c r="W130" s="114">
        <f>$V$130*$K$130</f>
        <v>8.435</v>
      </c>
      <c r="X130" s="114">
        <v>0.00054</v>
      </c>
      <c r="Y130" s="114">
        <f>$X$130*$K$130</f>
        <v>0.0189</v>
      </c>
      <c r="Z130" s="114">
        <v>0</v>
      </c>
      <c r="AA130" s="115">
        <f>$Z$130*$K$130</f>
        <v>0</v>
      </c>
      <c r="AR130" s="6" t="s">
        <v>126</v>
      </c>
      <c r="AT130" s="6" t="s">
        <v>122</v>
      </c>
      <c r="AU130" s="6" t="s">
        <v>79</v>
      </c>
      <c r="AY130" s="6" t="s">
        <v>121</v>
      </c>
      <c r="BE130" s="116">
        <f>IF($U$130="základní",$N$130,0)</f>
        <v>0</v>
      </c>
      <c r="BF130" s="116">
        <f>IF($U$130="snížená",$N$130,0)</f>
        <v>0</v>
      </c>
      <c r="BG130" s="116">
        <f>IF($U$130="zákl. přenesená",$N$130,0)</f>
        <v>0</v>
      </c>
      <c r="BH130" s="116">
        <f>IF($U$130="sníž. přenesená",$N$130,0)</f>
        <v>0</v>
      </c>
      <c r="BI130" s="116">
        <f>IF($U$130="nulová",$N$130,0)</f>
        <v>0</v>
      </c>
      <c r="BJ130" s="6" t="s">
        <v>79</v>
      </c>
      <c r="BK130" s="116">
        <f>ROUND($L$130*$K$130,2)</f>
        <v>0</v>
      </c>
      <c r="BL130" s="6" t="s">
        <v>126</v>
      </c>
    </row>
    <row r="131" spans="2:64" s="6" customFormat="1" ht="27" customHeight="1">
      <c r="B131" s="19"/>
      <c r="C131" s="109" t="s">
        <v>22</v>
      </c>
      <c r="D131" s="109" t="s">
        <v>122</v>
      </c>
      <c r="E131" s="110" t="s">
        <v>149</v>
      </c>
      <c r="F131" s="192" t="s">
        <v>242</v>
      </c>
      <c r="G131" s="187"/>
      <c r="H131" s="187"/>
      <c r="I131" s="187"/>
      <c r="J131" s="111" t="s">
        <v>125</v>
      </c>
      <c r="K131" s="112">
        <v>5</v>
      </c>
      <c r="L131" s="188">
        <v>0</v>
      </c>
      <c r="M131" s="187"/>
      <c r="N131" s="188">
        <f>ROUND($L$131*$K$131,2)</f>
        <v>0</v>
      </c>
      <c r="O131" s="187"/>
      <c r="P131" s="187"/>
      <c r="Q131" s="187"/>
      <c r="R131" s="20"/>
      <c r="T131" s="113"/>
      <c r="U131" s="26" t="s">
        <v>39</v>
      </c>
      <c r="V131" s="114">
        <v>0.241</v>
      </c>
      <c r="W131" s="114">
        <f>$V$131*$K$131</f>
        <v>1.205</v>
      </c>
      <c r="X131" s="114">
        <v>0.00067</v>
      </c>
      <c r="Y131" s="114">
        <f>$X$131*$K$131</f>
        <v>0.00335</v>
      </c>
      <c r="Z131" s="114">
        <v>0</v>
      </c>
      <c r="AA131" s="115">
        <f>$Z$131*$K$131</f>
        <v>0</v>
      </c>
      <c r="AR131" s="6" t="s">
        <v>126</v>
      </c>
      <c r="AT131" s="6" t="s">
        <v>122</v>
      </c>
      <c r="AU131" s="6" t="s">
        <v>79</v>
      </c>
      <c r="AY131" s="6" t="s">
        <v>121</v>
      </c>
      <c r="BE131" s="116">
        <f>IF($U$131="základní",$N$131,0)</f>
        <v>0</v>
      </c>
      <c r="BF131" s="116">
        <f>IF($U$131="snížená",$N$131,0)</f>
        <v>0</v>
      </c>
      <c r="BG131" s="116">
        <f>IF($U$131="zákl. přenesená",$N$131,0)</f>
        <v>0</v>
      </c>
      <c r="BH131" s="116">
        <f>IF($U$131="sníž. přenesená",$N$131,0)</f>
        <v>0</v>
      </c>
      <c r="BI131" s="116">
        <f>IF($U$131="nulová",$N$131,0)</f>
        <v>0</v>
      </c>
      <c r="BJ131" s="6" t="s">
        <v>79</v>
      </c>
      <c r="BK131" s="116">
        <f>ROUND($L$131*$K$131,2)</f>
        <v>0</v>
      </c>
      <c r="BL131" s="6" t="s">
        <v>126</v>
      </c>
    </row>
    <row r="132" spans="2:63" s="6" customFormat="1" ht="15.75" customHeight="1">
      <c r="B132" s="19"/>
      <c r="C132" s="137" t="s">
        <v>246</v>
      </c>
      <c r="D132" s="137" t="s">
        <v>122</v>
      </c>
      <c r="E132" s="138" t="s">
        <v>247</v>
      </c>
      <c r="F132" s="193" t="s">
        <v>248</v>
      </c>
      <c r="G132" s="194"/>
      <c r="H132" s="194"/>
      <c r="I132" s="195"/>
      <c r="J132" s="139" t="s">
        <v>249</v>
      </c>
      <c r="K132" s="112">
        <v>1</v>
      </c>
      <c r="L132" s="188">
        <v>0</v>
      </c>
      <c r="M132" s="187"/>
      <c r="N132" s="188">
        <v>0</v>
      </c>
      <c r="O132" s="187"/>
      <c r="P132" s="187"/>
      <c r="Q132" s="187"/>
      <c r="R132" s="20"/>
      <c r="T132" s="113"/>
      <c r="U132" s="26"/>
      <c r="V132" s="114"/>
      <c r="W132" s="114"/>
      <c r="X132" s="114"/>
      <c r="Y132" s="114"/>
      <c r="Z132" s="114"/>
      <c r="AA132" s="115"/>
      <c r="BE132" s="116"/>
      <c r="BF132" s="116"/>
      <c r="BG132" s="116"/>
      <c r="BH132" s="116"/>
      <c r="BI132" s="116"/>
      <c r="BK132" s="116"/>
    </row>
    <row r="133" spans="2:64" s="6" customFormat="1" ht="15.75" customHeight="1">
      <c r="B133" s="19"/>
      <c r="C133" s="109" t="s">
        <v>150</v>
      </c>
      <c r="D133" s="109" t="s">
        <v>122</v>
      </c>
      <c r="E133" s="110" t="s">
        <v>151</v>
      </c>
      <c r="F133" s="186" t="s">
        <v>152</v>
      </c>
      <c r="G133" s="187"/>
      <c r="H133" s="187"/>
      <c r="I133" s="187"/>
      <c r="J133" s="111" t="s">
        <v>125</v>
      </c>
      <c r="K133" s="112">
        <v>44</v>
      </c>
      <c r="L133" s="188">
        <v>0</v>
      </c>
      <c r="M133" s="187"/>
      <c r="N133" s="188">
        <f>ROUND($L$133*$K$133,2)</f>
        <v>0</v>
      </c>
      <c r="O133" s="187"/>
      <c r="P133" s="187"/>
      <c r="Q133" s="187"/>
      <c r="R133" s="20"/>
      <c r="T133" s="113"/>
      <c r="U133" s="26" t="s">
        <v>39</v>
      </c>
      <c r="V133" s="114">
        <v>0.038</v>
      </c>
      <c r="W133" s="114">
        <f>$V$133*$K$133</f>
        <v>1.672</v>
      </c>
      <c r="X133" s="114">
        <v>0</v>
      </c>
      <c r="Y133" s="114">
        <f>$X$133*$K$133</f>
        <v>0</v>
      </c>
      <c r="Z133" s="114">
        <v>0</v>
      </c>
      <c r="AA133" s="115">
        <f>$Z$133*$K$133</f>
        <v>0</v>
      </c>
      <c r="AR133" s="6" t="s">
        <v>126</v>
      </c>
      <c r="AT133" s="6" t="s">
        <v>122</v>
      </c>
      <c r="AU133" s="6" t="s">
        <v>79</v>
      </c>
      <c r="AY133" s="6" t="s">
        <v>121</v>
      </c>
      <c r="BE133" s="116">
        <f>IF($U$133="základní",$N$133,0)</f>
        <v>0</v>
      </c>
      <c r="BF133" s="116">
        <f>IF($U$133="snížená",$N$133,0)</f>
        <v>0</v>
      </c>
      <c r="BG133" s="116">
        <f>IF($U$133="zákl. přenesená",$N$133,0)</f>
        <v>0</v>
      </c>
      <c r="BH133" s="116">
        <f>IF($U$133="sníž. přenesená",$N$133,0)</f>
        <v>0</v>
      </c>
      <c r="BI133" s="116">
        <f>IF($U$133="nulová",$N$133,0)</f>
        <v>0</v>
      </c>
      <c r="BJ133" s="6" t="s">
        <v>79</v>
      </c>
      <c r="BK133" s="116">
        <f>ROUND($L$133*$K$133,2)</f>
        <v>0</v>
      </c>
      <c r="BL133" s="6" t="s">
        <v>126</v>
      </c>
    </row>
    <row r="134" spans="2:51" s="6" customFormat="1" ht="15.75" customHeight="1">
      <c r="B134" s="121"/>
      <c r="E134" s="122"/>
      <c r="F134" s="196" t="s">
        <v>153</v>
      </c>
      <c r="G134" s="197"/>
      <c r="H134" s="197"/>
      <c r="I134" s="197"/>
      <c r="K134" s="123">
        <v>45</v>
      </c>
      <c r="R134" s="124"/>
      <c r="T134" s="125"/>
      <c r="AA134" s="126"/>
      <c r="AT134" s="122" t="s">
        <v>154</v>
      </c>
      <c r="AU134" s="122" t="s">
        <v>79</v>
      </c>
      <c r="AV134" s="122" t="s">
        <v>79</v>
      </c>
      <c r="AW134" s="122" t="s">
        <v>96</v>
      </c>
      <c r="AX134" s="122" t="s">
        <v>18</v>
      </c>
      <c r="AY134" s="122" t="s">
        <v>121</v>
      </c>
    </row>
    <row r="135" spans="2:64" s="6" customFormat="1" ht="27" customHeight="1">
      <c r="B135" s="19"/>
      <c r="C135" s="109" t="s">
        <v>155</v>
      </c>
      <c r="D135" s="109" t="s">
        <v>122</v>
      </c>
      <c r="E135" s="110" t="s">
        <v>156</v>
      </c>
      <c r="F135" s="186" t="s">
        <v>157</v>
      </c>
      <c r="G135" s="187"/>
      <c r="H135" s="187"/>
      <c r="I135" s="187"/>
      <c r="J135" s="111" t="s">
        <v>128</v>
      </c>
      <c r="K135" s="112">
        <v>137.16</v>
      </c>
      <c r="L135" s="188">
        <v>0</v>
      </c>
      <c r="M135" s="187"/>
      <c r="N135" s="188">
        <f>ROUND($L$135*$K$135,2)</f>
        <v>0</v>
      </c>
      <c r="O135" s="187"/>
      <c r="P135" s="187"/>
      <c r="Q135" s="187"/>
      <c r="R135" s="20"/>
      <c r="T135" s="113"/>
      <c r="U135" s="26" t="s">
        <v>39</v>
      </c>
      <c r="V135" s="114">
        <v>0</v>
      </c>
      <c r="W135" s="114">
        <f>$V$135*$K$135</f>
        <v>0</v>
      </c>
      <c r="X135" s="114">
        <v>0</v>
      </c>
      <c r="Y135" s="114">
        <f>$X$135*$K$135</f>
        <v>0</v>
      </c>
      <c r="Z135" s="114">
        <v>0</v>
      </c>
      <c r="AA135" s="115">
        <f>$Z$135*$K$135</f>
        <v>0</v>
      </c>
      <c r="AR135" s="6" t="s">
        <v>126</v>
      </c>
      <c r="AT135" s="6" t="s">
        <v>122</v>
      </c>
      <c r="AU135" s="6" t="s">
        <v>79</v>
      </c>
      <c r="AY135" s="6" t="s">
        <v>121</v>
      </c>
      <c r="BE135" s="116">
        <f>IF($U$135="základní",$N$135,0)</f>
        <v>0</v>
      </c>
      <c r="BF135" s="116">
        <f>IF($U$135="snížená",$N$135,0)</f>
        <v>0</v>
      </c>
      <c r="BG135" s="116">
        <f>IF($U$135="zákl. přenesená",$N$135,0)</f>
        <v>0</v>
      </c>
      <c r="BH135" s="116">
        <f>IF($U$135="sníž. přenesená",$N$135,0)</f>
        <v>0</v>
      </c>
      <c r="BI135" s="116">
        <f>IF($U$135="nulová",$N$135,0)</f>
        <v>0</v>
      </c>
      <c r="BJ135" s="6" t="s">
        <v>79</v>
      </c>
      <c r="BK135" s="116">
        <f>ROUND($L$135*$K$135,2)</f>
        <v>0</v>
      </c>
      <c r="BL135" s="6" t="s">
        <v>126</v>
      </c>
    </row>
    <row r="136" spans="2:63" s="99" customFormat="1" ht="30.75" customHeight="1">
      <c r="B136" s="100"/>
      <c r="D136" s="108" t="s">
        <v>101</v>
      </c>
      <c r="N136" s="199">
        <f>$BK$136</f>
        <v>0</v>
      </c>
      <c r="O136" s="200"/>
      <c r="P136" s="200"/>
      <c r="Q136" s="200"/>
      <c r="R136" s="103"/>
      <c r="T136" s="104"/>
      <c r="W136" s="105">
        <f>SUM($W$137:$W$144)</f>
        <v>2.852</v>
      </c>
      <c r="Y136" s="105">
        <f>SUM($Y$137:$Y$144)</f>
        <v>0.007510000000000001</v>
      </c>
      <c r="AA136" s="106">
        <f>SUM($AA$137:$AA$144)</f>
        <v>0</v>
      </c>
      <c r="AR136" s="102" t="s">
        <v>79</v>
      </c>
      <c r="AT136" s="102" t="s">
        <v>71</v>
      </c>
      <c r="AU136" s="102" t="s">
        <v>18</v>
      </c>
      <c r="AY136" s="102" t="s">
        <v>121</v>
      </c>
      <c r="BK136" s="107">
        <f>SUM($BK$137:$BK$144)</f>
        <v>0</v>
      </c>
    </row>
    <row r="137" spans="2:64" s="6" customFormat="1" ht="39" customHeight="1">
      <c r="B137" s="19"/>
      <c r="C137" s="109" t="s">
        <v>158</v>
      </c>
      <c r="D137" s="109" t="s">
        <v>122</v>
      </c>
      <c r="E137" s="110" t="s">
        <v>159</v>
      </c>
      <c r="F137" s="186" t="s">
        <v>160</v>
      </c>
      <c r="G137" s="187"/>
      <c r="H137" s="187"/>
      <c r="I137" s="187"/>
      <c r="J137" s="111" t="s">
        <v>135</v>
      </c>
      <c r="K137" s="112">
        <v>4</v>
      </c>
      <c r="L137" s="188">
        <v>0</v>
      </c>
      <c r="M137" s="187"/>
      <c r="N137" s="188">
        <f>ROUND($L$137*$K$137,2)</f>
        <v>0</v>
      </c>
      <c r="O137" s="187"/>
      <c r="P137" s="187"/>
      <c r="Q137" s="187"/>
      <c r="R137" s="20"/>
      <c r="T137" s="113"/>
      <c r="U137" s="26" t="s">
        <v>39</v>
      </c>
      <c r="V137" s="114">
        <v>0.035</v>
      </c>
      <c r="W137" s="114">
        <f>$V$137*$K$137</f>
        <v>0.14</v>
      </c>
      <c r="X137" s="114">
        <v>0.00014</v>
      </c>
      <c r="Y137" s="114">
        <f>$X$137*$K$137</f>
        <v>0.00056</v>
      </c>
      <c r="Z137" s="114">
        <v>0</v>
      </c>
      <c r="AA137" s="115">
        <f>$Z$137*$K$137</f>
        <v>0</v>
      </c>
      <c r="AR137" s="6" t="s">
        <v>126</v>
      </c>
      <c r="AT137" s="6" t="s">
        <v>122</v>
      </c>
      <c r="AU137" s="6" t="s">
        <v>79</v>
      </c>
      <c r="AY137" s="6" t="s">
        <v>121</v>
      </c>
      <c r="BE137" s="116">
        <f>IF($U$137="základní",$N$137,0)</f>
        <v>0</v>
      </c>
      <c r="BF137" s="116">
        <f>IF($U$137="snížená",$N$137,0)</f>
        <v>0</v>
      </c>
      <c r="BG137" s="116">
        <f>IF($U$137="zákl. přenesená",$N$137,0)</f>
        <v>0</v>
      </c>
      <c r="BH137" s="116">
        <f>IF($U$137="sníž. přenesená",$N$137,0)</f>
        <v>0</v>
      </c>
      <c r="BI137" s="116">
        <f>IF($U$137="nulová",$N$137,0)</f>
        <v>0</v>
      </c>
      <c r="BJ137" s="6" t="s">
        <v>79</v>
      </c>
      <c r="BK137" s="116">
        <f>ROUND($L$137*$K$137,2)</f>
        <v>0</v>
      </c>
      <c r="BL137" s="6" t="s">
        <v>126</v>
      </c>
    </row>
    <row r="138" spans="2:64" s="6" customFormat="1" ht="27" customHeight="1">
      <c r="B138" s="19"/>
      <c r="C138" s="109" t="s">
        <v>161</v>
      </c>
      <c r="D138" s="109" t="s">
        <v>122</v>
      </c>
      <c r="E138" s="110" t="s">
        <v>162</v>
      </c>
      <c r="F138" s="186" t="s">
        <v>163</v>
      </c>
      <c r="G138" s="187"/>
      <c r="H138" s="187"/>
      <c r="I138" s="187"/>
      <c r="J138" s="111" t="s">
        <v>135</v>
      </c>
      <c r="K138" s="112">
        <v>0</v>
      </c>
      <c r="L138" s="188">
        <v>0</v>
      </c>
      <c r="M138" s="187"/>
      <c r="N138" s="188">
        <f>ROUND($L$138*$K$138,2)</f>
        <v>0</v>
      </c>
      <c r="O138" s="187"/>
      <c r="P138" s="187"/>
      <c r="Q138" s="187"/>
      <c r="R138" s="20"/>
      <c r="T138" s="113"/>
      <c r="U138" s="26" t="s">
        <v>39</v>
      </c>
      <c r="V138" s="114">
        <v>0.15</v>
      </c>
      <c r="W138" s="114">
        <f>$V$138*$K$138</f>
        <v>0</v>
      </c>
      <c r="X138" s="114">
        <v>0.00028</v>
      </c>
      <c r="Y138" s="114">
        <f>$X$138*$K$138</f>
        <v>0</v>
      </c>
      <c r="Z138" s="114">
        <v>0</v>
      </c>
      <c r="AA138" s="115">
        <f>$Z$138*$K$138</f>
        <v>0</v>
      </c>
      <c r="AR138" s="6" t="s">
        <v>126</v>
      </c>
      <c r="AT138" s="6" t="s">
        <v>122</v>
      </c>
      <c r="AU138" s="6" t="s">
        <v>79</v>
      </c>
      <c r="AY138" s="6" t="s">
        <v>121</v>
      </c>
      <c r="BE138" s="116">
        <f>IF($U$138="základní",$N$138,0)</f>
        <v>0</v>
      </c>
      <c r="BF138" s="116">
        <f>IF($U$138="snížená",$N$138,0)</f>
        <v>0</v>
      </c>
      <c r="BG138" s="116">
        <f>IF($U$138="zákl. přenesená",$N$138,0)</f>
        <v>0</v>
      </c>
      <c r="BH138" s="116">
        <f>IF($U$138="sníž. přenesená",$N$138,0)</f>
        <v>0</v>
      </c>
      <c r="BI138" s="116">
        <f>IF($U$138="nulová",$N$138,0)</f>
        <v>0</v>
      </c>
      <c r="BJ138" s="6" t="s">
        <v>79</v>
      </c>
      <c r="BK138" s="116">
        <f>ROUND($L$138*$K$138,2)</f>
        <v>0</v>
      </c>
      <c r="BL138" s="6" t="s">
        <v>126</v>
      </c>
    </row>
    <row r="139" spans="2:64" s="6" customFormat="1" ht="27" customHeight="1">
      <c r="B139" s="19"/>
      <c r="C139" s="109" t="s">
        <v>8</v>
      </c>
      <c r="D139" s="109" t="s">
        <v>122</v>
      </c>
      <c r="E139" s="110" t="s">
        <v>164</v>
      </c>
      <c r="F139" s="186" t="s">
        <v>165</v>
      </c>
      <c r="G139" s="187"/>
      <c r="H139" s="187"/>
      <c r="I139" s="187"/>
      <c r="J139" s="111" t="s">
        <v>135</v>
      </c>
      <c r="K139" s="112">
        <v>4</v>
      </c>
      <c r="L139" s="188">
        <v>0</v>
      </c>
      <c r="M139" s="187"/>
      <c r="N139" s="188">
        <f>ROUND($L$139*$K$139,2)</f>
        <v>0</v>
      </c>
      <c r="O139" s="187"/>
      <c r="P139" s="187"/>
      <c r="Q139" s="187"/>
      <c r="R139" s="20"/>
      <c r="T139" s="113"/>
      <c r="U139" s="26" t="s">
        <v>39</v>
      </c>
      <c r="V139" s="114">
        <v>0.165</v>
      </c>
      <c r="W139" s="114">
        <f>$V$139*$K$139</f>
        <v>0.66</v>
      </c>
      <c r="X139" s="114">
        <v>0.00087</v>
      </c>
      <c r="Y139" s="114">
        <f>$X$139*$K$139</f>
        <v>0.00348</v>
      </c>
      <c r="Z139" s="114">
        <v>0</v>
      </c>
      <c r="AA139" s="115">
        <f>$Z$139*$K$139</f>
        <v>0</v>
      </c>
      <c r="AR139" s="6" t="s">
        <v>126</v>
      </c>
      <c r="AT139" s="6" t="s">
        <v>122</v>
      </c>
      <c r="AU139" s="6" t="s">
        <v>79</v>
      </c>
      <c r="AY139" s="6" t="s">
        <v>121</v>
      </c>
      <c r="BE139" s="116">
        <f>IF($U$139="základní",$N$139,0)</f>
        <v>0</v>
      </c>
      <c r="BF139" s="116">
        <f>IF($U$139="snížená",$N$139,0)</f>
        <v>0</v>
      </c>
      <c r="BG139" s="116">
        <f>IF($U$139="zákl. přenesená",$N$139,0)</f>
        <v>0</v>
      </c>
      <c r="BH139" s="116">
        <f>IF($U$139="sníž. přenesená",$N$139,0)</f>
        <v>0</v>
      </c>
      <c r="BI139" s="116">
        <f>IF($U$139="nulová",$N$139,0)</f>
        <v>0</v>
      </c>
      <c r="BJ139" s="6" t="s">
        <v>79</v>
      </c>
      <c r="BK139" s="116">
        <f>ROUND($L$139*$K$139,2)</f>
        <v>0</v>
      </c>
      <c r="BL139" s="6" t="s">
        <v>126</v>
      </c>
    </row>
    <row r="140" spans="2:64" s="6" customFormat="1" ht="27" customHeight="1">
      <c r="B140" s="19"/>
      <c r="C140" s="109" t="s">
        <v>126</v>
      </c>
      <c r="D140" s="109" t="s">
        <v>122</v>
      </c>
      <c r="E140" s="110" t="s">
        <v>166</v>
      </c>
      <c r="F140" s="198" t="s">
        <v>256</v>
      </c>
      <c r="G140" s="187"/>
      <c r="H140" s="187"/>
      <c r="I140" s="187"/>
      <c r="J140" s="111" t="s">
        <v>135</v>
      </c>
      <c r="K140" s="112">
        <v>4</v>
      </c>
      <c r="L140" s="188">
        <v>0</v>
      </c>
      <c r="M140" s="187"/>
      <c r="N140" s="188">
        <f>ROUND($L$140*$K$140,2)</f>
        <v>0</v>
      </c>
      <c r="O140" s="187"/>
      <c r="P140" s="187"/>
      <c r="Q140" s="187"/>
      <c r="R140" s="20"/>
      <c r="T140" s="113"/>
      <c r="U140" s="26" t="s">
        <v>39</v>
      </c>
      <c r="V140" s="114">
        <v>0.11</v>
      </c>
      <c r="W140" s="114">
        <f>$V$140*$K$140</f>
        <v>0.44</v>
      </c>
      <c r="X140" s="114">
        <v>0.00027</v>
      </c>
      <c r="Y140" s="114">
        <f>$X$140*$K$140</f>
        <v>0.00108</v>
      </c>
      <c r="Z140" s="114">
        <v>0</v>
      </c>
      <c r="AA140" s="115">
        <f>$Z$140*$K$140</f>
        <v>0</v>
      </c>
      <c r="AR140" s="6" t="s">
        <v>126</v>
      </c>
      <c r="AT140" s="6" t="s">
        <v>122</v>
      </c>
      <c r="AU140" s="6" t="s">
        <v>79</v>
      </c>
      <c r="AY140" s="6" t="s">
        <v>121</v>
      </c>
      <c r="BE140" s="116">
        <f>IF($U$140="základní",$N$140,0)</f>
        <v>0</v>
      </c>
      <c r="BF140" s="116">
        <f>IF($U$140="snížená",$N$140,0)</f>
        <v>0</v>
      </c>
      <c r="BG140" s="116">
        <f>IF($U$140="zákl. přenesená",$N$140,0)</f>
        <v>0</v>
      </c>
      <c r="BH140" s="116">
        <f>IF($U$140="sníž. přenesená",$N$140,0)</f>
        <v>0</v>
      </c>
      <c r="BI140" s="116">
        <f>IF($U$140="nulová",$N$140,0)</f>
        <v>0</v>
      </c>
      <c r="BJ140" s="6" t="s">
        <v>79</v>
      </c>
      <c r="BK140" s="116">
        <f>ROUND($L$140*$K$140,2)</f>
        <v>0</v>
      </c>
      <c r="BL140" s="6" t="s">
        <v>126</v>
      </c>
    </row>
    <row r="141" spans="2:64" s="6" customFormat="1" ht="27" customHeight="1">
      <c r="B141" s="19"/>
      <c r="C141" s="109" t="s">
        <v>167</v>
      </c>
      <c r="D141" s="109" t="s">
        <v>122</v>
      </c>
      <c r="E141" s="110" t="s">
        <v>168</v>
      </c>
      <c r="F141" s="198" t="s">
        <v>255</v>
      </c>
      <c r="G141" s="187"/>
      <c r="H141" s="187"/>
      <c r="I141" s="187"/>
      <c r="J141" s="111" t="s">
        <v>135</v>
      </c>
      <c r="K141" s="112">
        <v>2</v>
      </c>
      <c r="L141" s="188">
        <v>0</v>
      </c>
      <c r="M141" s="187"/>
      <c r="N141" s="188">
        <f>ROUND($L$141*$K$141,2)</f>
        <v>0</v>
      </c>
      <c r="O141" s="187"/>
      <c r="P141" s="187"/>
      <c r="Q141" s="187"/>
      <c r="R141" s="20"/>
      <c r="T141" s="113"/>
      <c r="U141" s="26" t="s">
        <v>39</v>
      </c>
      <c r="V141" s="114">
        <v>0.206</v>
      </c>
      <c r="W141" s="114">
        <f>$V$141*$K$141</f>
        <v>0.412</v>
      </c>
      <c r="X141" s="114">
        <v>0.00033</v>
      </c>
      <c r="Y141" s="114">
        <f>$X$141*$K$141</f>
        <v>0.00066</v>
      </c>
      <c r="Z141" s="114">
        <v>0</v>
      </c>
      <c r="AA141" s="115">
        <f>$Z$141*$K$141</f>
        <v>0</v>
      </c>
      <c r="AR141" s="6" t="s">
        <v>126</v>
      </c>
      <c r="AT141" s="6" t="s">
        <v>122</v>
      </c>
      <c r="AU141" s="6" t="s">
        <v>79</v>
      </c>
      <c r="AY141" s="6" t="s">
        <v>121</v>
      </c>
      <c r="BE141" s="116">
        <f>IF($U$141="základní",$N$141,0)</f>
        <v>0</v>
      </c>
      <c r="BF141" s="116">
        <f>IF($U$141="snížená",$N$141,0)</f>
        <v>0</v>
      </c>
      <c r="BG141" s="116">
        <f>IF($U$141="zákl. přenesená",$N$141,0)</f>
        <v>0</v>
      </c>
      <c r="BH141" s="116">
        <f>IF($U$141="sníž. přenesená",$N$141,0)</f>
        <v>0</v>
      </c>
      <c r="BI141" s="116">
        <f>IF($U$141="nulová",$N$141,0)</f>
        <v>0</v>
      </c>
      <c r="BJ141" s="6" t="s">
        <v>79</v>
      </c>
      <c r="BK141" s="116">
        <f>ROUND($L$141*$K$141,2)</f>
        <v>0</v>
      </c>
      <c r="BL141" s="6" t="s">
        <v>126</v>
      </c>
    </row>
    <row r="142" spans="2:64" s="6" customFormat="1" ht="27" customHeight="1">
      <c r="B142" s="19"/>
      <c r="C142" s="109" t="s">
        <v>169</v>
      </c>
      <c r="D142" s="109" t="s">
        <v>122</v>
      </c>
      <c r="E142" s="110" t="s">
        <v>170</v>
      </c>
      <c r="F142" s="186" t="s">
        <v>171</v>
      </c>
      <c r="G142" s="187"/>
      <c r="H142" s="187"/>
      <c r="I142" s="187"/>
      <c r="J142" s="111" t="s">
        <v>135</v>
      </c>
      <c r="K142" s="112">
        <v>5</v>
      </c>
      <c r="L142" s="188">
        <v>0</v>
      </c>
      <c r="M142" s="187"/>
      <c r="N142" s="188">
        <f>ROUND($L$142*$K$142,2)</f>
        <v>0</v>
      </c>
      <c r="O142" s="187"/>
      <c r="P142" s="187"/>
      <c r="Q142" s="187"/>
      <c r="R142" s="20"/>
      <c r="T142" s="113"/>
      <c r="U142" s="26" t="s">
        <v>39</v>
      </c>
      <c r="V142" s="114">
        <v>0.16</v>
      </c>
      <c r="W142" s="114">
        <f>$V$142*$K$142</f>
        <v>0.8</v>
      </c>
      <c r="X142" s="114">
        <v>0.00021</v>
      </c>
      <c r="Y142" s="114">
        <f>$X$142*$K$142</f>
        <v>0.0010500000000000002</v>
      </c>
      <c r="Z142" s="114">
        <v>0</v>
      </c>
      <c r="AA142" s="115">
        <f>$Z$142*$K$142</f>
        <v>0</v>
      </c>
      <c r="AR142" s="6" t="s">
        <v>126</v>
      </c>
      <c r="AT142" s="6" t="s">
        <v>122</v>
      </c>
      <c r="AU142" s="6" t="s">
        <v>79</v>
      </c>
      <c r="AY142" s="6" t="s">
        <v>121</v>
      </c>
      <c r="BE142" s="116">
        <f>IF($U$142="základní",$N$142,0)</f>
        <v>0</v>
      </c>
      <c r="BF142" s="116">
        <f>IF($U$142="snížená",$N$142,0)</f>
        <v>0</v>
      </c>
      <c r="BG142" s="116">
        <f>IF($U$142="zákl. přenesená",$N$142,0)</f>
        <v>0</v>
      </c>
      <c r="BH142" s="116">
        <f>IF($U$142="sníž. přenesená",$N$142,0)</f>
        <v>0</v>
      </c>
      <c r="BI142" s="116">
        <f>IF($U$142="nulová",$N$142,0)</f>
        <v>0</v>
      </c>
      <c r="BJ142" s="6" t="s">
        <v>79</v>
      </c>
      <c r="BK142" s="116">
        <f>ROUND($L$142*$K$142,2)</f>
        <v>0</v>
      </c>
      <c r="BL142" s="6" t="s">
        <v>126</v>
      </c>
    </row>
    <row r="143" spans="2:64" s="6" customFormat="1" ht="27" customHeight="1">
      <c r="B143" s="19"/>
      <c r="C143" s="109" t="s">
        <v>172</v>
      </c>
      <c r="D143" s="109" t="s">
        <v>122</v>
      </c>
      <c r="E143" s="110" t="s">
        <v>173</v>
      </c>
      <c r="F143" s="198" t="s">
        <v>171</v>
      </c>
      <c r="G143" s="187"/>
      <c r="H143" s="187"/>
      <c r="I143" s="187"/>
      <c r="J143" s="111" t="s">
        <v>135</v>
      </c>
      <c r="K143" s="112">
        <v>2</v>
      </c>
      <c r="L143" s="188">
        <v>0</v>
      </c>
      <c r="M143" s="187"/>
      <c r="N143" s="188">
        <f>ROUND($L$143*$K$143,2)</f>
        <v>0</v>
      </c>
      <c r="O143" s="187"/>
      <c r="P143" s="187"/>
      <c r="Q143" s="187"/>
      <c r="R143" s="20"/>
      <c r="T143" s="113"/>
      <c r="U143" s="26" t="s">
        <v>39</v>
      </c>
      <c r="V143" s="114">
        <v>0.2</v>
      </c>
      <c r="W143" s="114">
        <f>$V$143*$K$143</f>
        <v>0.4</v>
      </c>
      <c r="X143" s="114">
        <v>0.00034</v>
      </c>
      <c r="Y143" s="114">
        <f>$X$143*$K$143</f>
        <v>0.00068</v>
      </c>
      <c r="Z143" s="114">
        <v>0</v>
      </c>
      <c r="AA143" s="115">
        <f>$Z$143*$K$143</f>
        <v>0</v>
      </c>
      <c r="AR143" s="6" t="s">
        <v>126</v>
      </c>
      <c r="AT143" s="6" t="s">
        <v>122</v>
      </c>
      <c r="AU143" s="6" t="s">
        <v>79</v>
      </c>
      <c r="AY143" s="6" t="s">
        <v>121</v>
      </c>
      <c r="BE143" s="116">
        <f>IF($U$143="základní",$N$143,0)</f>
        <v>0</v>
      </c>
      <c r="BF143" s="116">
        <f>IF($U$143="snížená",$N$143,0)</f>
        <v>0</v>
      </c>
      <c r="BG143" s="116">
        <f>IF($U$143="zákl. přenesená",$N$143,0)</f>
        <v>0</v>
      </c>
      <c r="BH143" s="116">
        <f>IF($U$143="sníž. přenesená",$N$143,0)</f>
        <v>0</v>
      </c>
      <c r="BI143" s="116">
        <f>IF($U$143="nulová",$N$143,0)</f>
        <v>0</v>
      </c>
      <c r="BJ143" s="6" t="s">
        <v>79</v>
      </c>
      <c r="BK143" s="116">
        <f>ROUND($L$143*$K$143,2)</f>
        <v>0</v>
      </c>
      <c r="BL143" s="6" t="s">
        <v>126</v>
      </c>
    </row>
    <row r="144" spans="2:64" s="6" customFormat="1" ht="27" customHeight="1">
      <c r="B144" s="19"/>
      <c r="C144" s="109" t="s">
        <v>174</v>
      </c>
      <c r="D144" s="109" t="s">
        <v>122</v>
      </c>
      <c r="E144" s="110" t="s">
        <v>175</v>
      </c>
      <c r="F144" s="186" t="s">
        <v>176</v>
      </c>
      <c r="G144" s="187"/>
      <c r="H144" s="187"/>
      <c r="I144" s="187"/>
      <c r="J144" s="111" t="s">
        <v>128</v>
      </c>
      <c r="K144" s="112">
        <v>61.42</v>
      </c>
      <c r="L144" s="188">
        <v>0</v>
      </c>
      <c r="M144" s="187"/>
      <c r="N144" s="188">
        <f>ROUND($L$144*$K$144,2)</f>
        <v>0</v>
      </c>
      <c r="O144" s="187"/>
      <c r="P144" s="187"/>
      <c r="Q144" s="187"/>
      <c r="R144" s="20"/>
      <c r="T144" s="113"/>
      <c r="U144" s="26" t="s">
        <v>39</v>
      </c>
      <c r="V144" s="114">
        <v>0</v>
      </c>
      <c r="W144" s="114">
        <f>$V$144*$K$144</f>
        <v>0</v>
      </c>
      <c r="X144" s="114">
        <v>0</v>
      </c>
      <c r="Y144" s="114">
        <f>$X$144*$K$144</f>
        <v>0</v>
      </c>
      <c r="Z144" s="114">
        <v>0</v>
      </c>
      <c r="AA144" s="115">
        <f>$Z$144*$K$144</f>
        <v>0</v>
      </c>
      <c r="AR144" s="6" t="s">
        <v>126</v>
      </c>
      <c r="AT144" s="6" t="s">
        <v>122</v>
      </c>
      <c r="AU144" s="6" t="s">
        <v>79</v>
      </c>
      <c r="AY144" s="6" t="s">
        <v>121</v>
      </c>
      <c r="BE144" s="116">
        <f>IF($U$144="základní",$N$144,0)</f>
        <v>0</v>
      </c>
      <c r="BF144" s="116">
        <f>IF($U$144="snížená",$N$144,0)</f>
        <v>0</v>
      </c>
      <c r="BG144" s="116">
        <f>IF($U$144="zákl. přenesená",$N$144,0)</f>
        <v>0</v>
      </c>
      <c r="BH144" s="116">
        <f>IF($U$144="sníž. přenesená",$N$144,0)</f>
        <v>0</v>
      </c>
      <c r="BI144" s="116">
        <f>IF($U$144="nulová",$N$144,0)</f>
        <v>0</v>
      </c>
      <c r="BJ144" s="6" t="s">
        <v>79</v>
      </c>
      <c r="BK144" s="116">
        <f>ROUND($L$144*$K$144,2)</f>
        <v>0</v>
      </c>
      <c r="BL144" s="6" t="s">
        <v>126</v>
      </c>
    </row>
    <row r="145" spans="2:63" s="99" customFormat="1" ht="30.75" customHeight="1">
      <c r="B145" s="100"/>
      <c r="D145" s="108" t="s">
        <v>102</v>
      </c>
      <c r="N145" s="199">
        <f>$BK$145</f>
        <v>0</v>
      </c>
      <c r="O145" s="200"/>
      <c r="P145" s="200"/>
      <c r="Q145" s="200"/>
      <c r="R145" s="103"/>
      <c r="T145" s="104"/>
      <c r="W145" s="105">
        <f>SUM($W$146:$W$156)</f>
        <v>4.867</v>
      </c>
      <c r="Y145" s="105">
        <f>SUM($Y$146:$Y$156)</f>
        <v>0.10814</v>
      </c>
      <c r="AA145" s="106">
        <f>SUM($AA$146:$AA$156)</f>
        <v>0</v>
      </c>
      <c r="AR145" s="102" t="s">
        <v>79</v>
      </c>
      <c r="AT145" s="102" t="s">
        <v>71</v>
      </c>
      <c r="AU145" s="102" t="s">
        <v>18</v>
      </c>
      <c r="AY145" s="102" t="s">
        <v>121</v>
      </c>
      <c r="BK145" s="107">
        <f>SUM($BK$146:$BK$156)</f>
        <v>0</v>
      </c>
    </row>
    <row r="146" spans="2:64" s="6" customFormat="1" ht="27" customHeight="1">
      <c r="B146" s="19"/>
      <c r="C146" s="109" t="s">
        <v>7</v>
      </c>
      <c r="D146" s="109" t="s">
        <v>122</v>
      </c>
      <c r="E146" s="110" t="s">
        <v>177</v>
      </c>
      <c r="F146" s="186" t="s">
        <v>178</v>
      </c>
      <c r="G146" s="187"/>
      <c r="H146" s="187"/>
      <c r="I146" s="187"/>
      <c r="J146" s="111" t="s">
        <v>135</v>
      </c>
      <c r="K146" s="112">
        <v>1</v>
      </c>
      <c r="L146" s="188">
        <v>0</v>
      </c>
      <c r="M146" s="187"/>
      <c r="N146" s="188">
        <f>ROUND($L$146*$K$146,2)</f>
        <v>0</v>
      </c>
      <c r="O146" s="187"/>
      <c r="P146" s="187"/>
      <c r="Q146" s="187"/>
      <c r="R146" s="20"/>
      <c r="T146" s="113"/>
      <c r="U146" s="26" t="s">
        <v>39</v>
      </c>
      <c r="V146" s="114">
        <v>0.134</v>
      </c>
      <c r="W146" s="114">
        <f>$V$146*$K$146</f>
        <v>0.134</v>
      </c>
      <c r="X146" s="114">
        <v>0</v>
      </c>
      <c r="Y146" s="114">
        <f>$X$146*$K$146</f>
        <v>0</v>
      </c>
      <c r="Z146" s="114">
        <v>0</v>
      </c>
      <c r="AA146" s="115">
        <f>$Z$146*$K$146</f>
        <v>0</v>
      </c>
      <c r="AR146" s="6" t="s">
        <v>126</v>
      </c>
      <c r="AT146" s="6" t="s">
        <v>122</v>
      </c>
      <c r="AU146" s="6" t="s">
        <v>79</v>
      </c>
      <c r="AY146" s="6" t="s">
        <v>121</v>
      </c>
      <c r="BE146" s="116">
        <f>IF($U$146="základní",$N$146,0)</f>
        <v>0</v>
      </c>
      <c r="BF146" s="116">
        <f>IF($U$146="snížená",$N$146,0)</f>
        <v>0</v>
      </c>
      <c r="BG146" s="116">
        <f>IF($U$146="zákl. přenesená",$N$146,0)</f>
        <v>0</v>
      </c>
      <c r="BH146" s="116">
        <f>IF($U$146="sníž. přenesená",$N$146,0)</f>
        <v>0</v>
      </c>
      <c r="BI146" s="116">
        <f>IF($U$146="nulová",$N$146,0)</f>
        <v>0</v>
      </c>
      <c r="BJ146" s="6" t="s">
        <v>79</v>
      </c>
      <c r="BK146" s="116">
        <f>ROUND($L$146*$K$146,2)</f>
        <v>0</v>
      </c>
      <c r="BL146" s="6" t="s">
        <v>126</v>
      </c>
    </row>
    <row r="147" spans="2:64" s="6" customFormat="1" ht="27" customHeight="1">
      <c r="B147" s="19"/>
      <c r="C147" s="109" t="s">
        <v>179</v>
      </c>
      <c r="D147" s="109" t="s">
        <v>122</v>
      </c>
      <c r="E147" s="110" t="s">
        <v>180</v>
      </c>
      <c r="F147" s="186" t="s">
        <v>181</v>
      </c>
      <c r="G147" s="187"/>
      <c r="H147" s="187"/>
      <c r="I147" s="187"/>
      <c r="J147" s="111" t="s">
        <v>135</v>
      </c>
      <c r="K147" s="112">
        <v>4</v>
      </c>
      <c r="L147" s="188">
        <v>0</v>
      </c>
      <c r="M147" s="187"/>
      <c r="N147" s="188">
        <f>ROUND($L$147*$K$147,2)</f>
        <v>0</v>
      </c>
      <c r="O147" s="187"/>
      <c r="P147" s="187"/>
      <c r="Q147" s="187"/>
      <c r="R147" s="20"/>
      <c r="T147" s="113"/>
      <c r="U147" s="26" t="s">
        <v>39</v>
      </c>
      <c r="V147" s="114">
        <v>0.268</v>
      </c>
      <c r="W147" s="114">
        <f>$V$147*$K$147</f>
        <v>1.072</v>
      </c>
      <c r="X147" s="114">
        <v>0</v>
      </c>
      <c r="Y147" s="114">
        <f>$X$147*$K$147</f>
        <v>0</v>
      </c>
      <c r="Z147" s="114">
        <v>0</v>
      </c>
      <c r="AA147" s="115">
        <f>$Z$147*$K$147</f>
        <v>0</v>
      </c>
      <c r="AR147" s="6" t="s">
        <v>126</v>
      </c>
      <c r="AT147" s="6" t="s">
        <v>122</v>
      </c>
      <c r="AU147" s="6" t="s">
        <v>79</v>
      </c>
      <c r="AY147" s="6" t="s">
        <v>121</v>
      </c>
      <c r="BE147" s="116">
        <f>IF($U$147="základní",$N$147,0)</f>
        <v>0</v>
      </c>
      <c r="BF147" s="116">
        <f>IF($U$147="snížená",$N$147,0)</f>
        <v>0</v>
      </c>
      <c r="BG147" s="116">
        <f>IF($U$147="zákl. přenesená",$N$147,0)</f>
        <v>0</v>
      </c>
      <c r="BH147" s="116">
        <f>IF($U$147="sníž. přenesená",$N$147,0)</f>
        <v>0</v>
      </c>
      <c r="BI147" s="116">
        <f>IF($U$147="nulová",$N$147,0)</f>
        <v>0</v>
      </c>
      <c r="BJ147" s="6" t="s">
        <v>79</v>
      </c>
      <c r="BK147" s="116">
        <f>ROUND($L$147*$K$147,2)</f>
        <v>0</v>
      </c>
      <c r="BL147" s="6" t="s">
        <v>126</v>
      </c>
    </row>
    <row r="148" spans="2:64" s="6" customFormat="1" ht="27" customHeight="1">
      <c r="B148" s="19"/>
      <c r="C148" s="109" t="s">
        <v>182</v>
      </c>
      <c r="D148" s="109" t="s">
        <v>122</v>
      </c>
      <c r="E148" s="110" t="s">
        <v>183</v>
      </c>
      <c r="F148" s="192" t="s">
        <v>243</v>
      </c>
      <c r="G148" s="187"/>
      <c r="H148" s="187"/>
      <c r="I148" s="187"/>
      <c r="J148" s="111" t="s">
        <v>135</v>
      </c>
      <c r="K148" s="112">
        <v>1</v>
      </c>
      <c r="L148" s="188">
        <v>0</v>
      </c>
      <c r="M148" s="187"/>
      <c r="N148" s="188">
        <f>ROUND($L$148*$K$148,2)</f>
        <v>0</v>
      </c>
      <c r="O148" s="187"/>
      <c r="P148" s="187"/>
      <c r="Q148" s="187"/>
      <c r="R148" s="20"/>
      <c r="T148" s="113"/>
      <c r="U148" s="26" t="s">
        <v>39</v>
      </c>
      <c r="V148" s="114">
        <v>0.929</v>
      </c>
      <c r="W148" s="114">
        <f>$V$148*$K$148</f>
        <v>0.929</v>
      </c>
      <c r="X148" s="114">
        <v>0</v>
      </c>
      <c r="Y148" s="114">
        <f>$X$148*$K$148</f>
        <v>0</v>
      </c>
      <c r="Z148" s="114">
        <v>0</v>
      </c>
      <c r="AA148" s="115">
        <f>$Z$148*$K$148</f>
        <v>0</v>
      </c>
      <c r="AR148" s="6" t="s">
        <v>126</v>
      </c>
      <c r="AT148" s="6" t="s">
        <v>122</v>
      </c>
      <c r="AU148" s="6" t="s">
        <v>79</v>
      </c>
      <c r="AY148" s="6" t="s">
        <v>121</v>
      </c>
      <c r="BE148" s="116">
        <f>IF($U$148="základní",$N$148,0)</f>
        <v>0</v>
      </c>
      <c r="BF148" s="116">
        <f>IF($U$148="snížená",$N$148,0)</f>
        <v>0</v>
      </c>
      <c r="BG148" s="116">
        <f>IF($U$148="zákl. přenesená",$N$148,0)</f>
        <v>0</v>
      </c>
      <c r="BH148" s="116">
        <f>IF($U$148="sníž. přenesená",$N$148,0)</f>
        <v>0</v>
      </c>
      <c r="BI148" s="116">
        <f>IF($U$148="nulová",$N$148,0)</f>
        <v>0</v>
      </c>
      <c r="BJ148" s="6" t="s">
        <v>79</v>
      </c>
      <c r="BK148" s="116">
        <f>ROUND($L$148*$K$148,2)</f>
        <v>0</v>
      </c>
      <c r="BL148" s="6" t="s">
        <v>126</v>
      </c>
    </row>
    <row r="149" spans="2:64" s="6" customFormat="1" ht="27" customHeight="1">
      <c r="B149" s="19"/>
      <c r="C149" s="109" t="s">
        <v>184</v>
      </c>
      <c r="D149" s="109" t="s">
        <v>122</v>
      </c>
      <c r="E149" s="110" t="s">
        <v>185</v>
      </c>
      <c r="F149" s="192" t="s">
        <v>244</v>
      </c>
      <c r="G149" s="187"/>
      <c r="H149" s="187"/>
      <c r="I149" s="187"/>
      <c r="J149" s="111" t="s">
        <v>135</v>
      </c>
      <c r="K149" s="112">
        <v>1</v>
      </c>
      <c r="L149" s="188">
        <v>0</v>
      </c>
      <c r="M149" s="187"/>
      <c r="N149" s="188">
        <f>ROUND($L$149*$K$149,2)</f>
        <v>0</v>
      </c>
      <c r="O149" s="187"/>
      <c r="P149" s="187"/>
      <c r="Q149" s="187"/>
      <c r="R149" s="20"/>
      <c r="T149" s="113"/>
      <c r="U149" s="26" t="s">
        <v>39</v>
      </c>
      <c r="V149" s="114">
        <v>0.997</v>
      </c>
      <c r="W149" s="114">
        <f>$V$149*$K$149</f>
        <v>0.997</v>
      </c>
      <c r="X149" s="114">
        <v>0</v>
      </c>
      <c r="Y149" s="114">
        <f>$X$149*$K$149</f>
        <v>0</v>
      </c>
      <c r="Z149" s="114">
        <v>0</v>
      </c>
      <c r="AA149" s="115">
        <f>$Z$149*$K$149</f>
        <v>0</v>
      </c>
      <c r="AR149" s="6" t="s">
        <v>126</v>
      </c>
      <c r="AT149" s="6" t="s">
        <v>122</v>
      </c>
      <c r="AU149" s="6" t="s">
        <v>79</v>
      </c>
      <c r="AY149" s="6" t="s">
        <v>121</v>
      </c>
      <c r="BE149" s="116">
        <f>IF($U$149="základní",$N$149,0)</f>
        <v>0</v>
      </c>
      <c r="BF149" s="116">
        <f>IF($U$149="snížená",$N$149,0)</f>
        <v>0</v>
      </c>
      <c r="BG149" s="116">
        <f>IF($U$149="zákl. přenesená",$N$149,0)</f>
        <v>0</v>
      </c>
      <c r="BH149" s="116">
        <f>IF($U$149="sníž. přenesená",$N$149,0)</f>
        <v>0</v>
      </c>
      <c r="BI149" s="116">
        <f>IF($U$149="nulová",$N$149,0)</f>
        <v>0</v>
      </c>
      <c r="BJ149" s="6" t="s">
        <v>79</v>
      </c>
      <c r="BK149" s="116">
        <f>ROUND($L$149*$K$149,2)</f>
        <v>0</v>
      </c>
      <c r="BL149" s="6" t="s">
        <v>126</v>
      </c>
    </row>
    <row r="150" spans="2:64" s="6" customFormat="1" ht="27" customHeight="1">
      <c r="B150" s="19"/>
      <c r="C150" s="109" t="s">
        <v>186</v>
      </c>
      <c r="D150" s="109" t="s">
        <v>122</v>
      </c>
      <c r="E150" s="110" t="s">
        <v>187</v>
      </c>
      <c r="F150" s="192" t="s">
        <v>245</v>
      </c>
      <c r="G150" s="187"/>
      <c r="H150" s="187"/>
      <c r="I150" s="187"/>
      <c r="J150" s="111" t="s">
        <v>135</v>
      </c>
      <c r="K150" s="112">
        <v>1</v>
      </c>
      <c r="L150" s="188">
        <v>0</v>
      </c>
      <c r="M150" s="187"/>
      <c r="N150" s="188">
        <f>ROUND($L$150*$K$150,2)</f>
        <v>0</v>
      </c>
      <c r="O150" s="187"/>
      <c r="P150" s="187"/>
      <c r="Q150" s="187"/>
      <c r="R150" s="20"/>
      <c r="T150" s="113"/>
      <c r="U150" s="26" t="s">
        <v>39</v>
      </c>
      <c r="V150" s="114">
        <v>1.128</v>
      </c>
      <c r="W150" s="114">
        <f>$V$150*$K$150</f>
        <v>1.128</v>
      </c>
      <c r="X150" s="114">
        <v>0</v>
      </c>
      <c r="Y150" s="114">
        <f>$X$150*$K$150</f>
        <v>0</v>
      </c>
      <c r="Z150" s="114">
        <v>0</v>
      </c>
      <c r="AA150" s="115">
        <f>$Z$150*$K$150</f>
        <v>0</v>
      </c>
      <c r="AR150" s="6" t="s">
        <v>126</v>
      </c>
      <c r="AT150" s="6" t="s">
        <v>122</v>
      </c>
      <c r="AU150" s="6" t="s">
        <v>79</v>
      </c>
      <c r="AY150" s="6" t="s">
        <v>121</v>
      </c>
      <c r="BE150" s="116">
        <f>IF($U$150="základní",$N$150,0)</f>
        <v>0</v>
      </c>
      <c r="BF150" s="116">
        <f>IF($U$150="snížená",$N$150,0)</f>
        <v>0</v>
      </c>
      <c r="BG150" s="116">
        <f>IF($U$150="zákl. přenesená",$N$150,0)</f>
        <v>0</v>
      </c>
      <c r="BH150" s="116">
        <f>IF($U$150="sníž. přenesená",$N$150,0)</f>
        <v>0</v>
      </c>
      <c r="BI150" s="116">
        <f>IF($U$150="nulová",$N$150,0)</f>
        <v>0</v>
      </c>
      <c r="BJ150" s="6" t="s">
        <v>79</v>
      </c>
      <c r="BK150" s="116">
        <f>ROUND($L$150*$K$150,2)</f>
        <v>0</v>
      </c>
      <c r="BL150" s="6" t="s">
        <v>126</v>
      </c>
    </row>
    <row r="151" spans="2:64" s="6" customFormat="1" ht="27" customHeight="1">
      <c r="B151" s="19"/>
      <c r="C151" s="117" t="s">
        <v>188</v>
      </c>
      <c r="D151" s="117" t="s">
        <v>133</v>
      </c>
      <c r="E151" s="118" t="s">
        <v>189</v>
      </c>
      <c r="F151" s="189" t="s">
        <v>257</v>
      </c>
      <c r="G151" s="190"/>
      <c r="H151" s="190"/>
      <c r="I151" s="190"/>
      <c r="J151" s="119" t="s">
        <v>135</v>
      </c>
      <c r="K151" s="120">
        <v>1</v>
      </c>
      <c r="L151" s="191">
        <v>0</v>
      </c>
      <c r="M151" s="190"/>
      <c r="N151" s="191">
        <f>ROUND($L$151*$K$151,2)</f>
        <v>0</v>
      </c>
      <c r="O151" s="187"/>
      <c r="P151" s="187"/>
      <c r="Q151" s="187"/>
      <c r="R151" s="20"/>
      <c r="T151" s="113"/>
      <c r="U151" s="26" t="s">
        <v>39</v>
      </c>
      <c r="V151" s="114">
        <v>0</v>
      </c>
      <c r="W151" s="114">
        <f>$V$151*$K$151</f>
        <v>0</v>
      </c>
      <c r="X151" s="114">
        <v>0.02327</v>
      </c>
      <c r="Y151" s="114">
        <f>$X$151*$K$151</f>
        <v>0.02327</v>
      </c>
      <c r="Z151" s="114">
        <v>0</v>
      </c>
      <c r="AA151" s="115">
        <f>$Z$151*$K$151</f>
        <v>0</v>
      </c>
      <c r="AR151" s="6" t="s">
        <v>136</v>
      </c>
      <c r="AT151" s="6" t="s">
        <v>133</v>
      </c>
      <c r="AU151" s="6" t="s">
        <v>79</v>
      </c>
      <c r="AY151" s="6" t="s">
        <v>121</v>
      </c>
      <c r="BE151" s="116">
        <f>IF($U$151="základní",$N$151,0)</f>
        <v>0</v>
      </c>
      <c r="BF151" s="116">
        <f>IF($U$151="snížená",$N$151,0)</f>
        <v>0</v>
      </c>
      <c r="BG151" s="116">
        <f>IF($U$151="zákl. přenesená",$N$151,0)</f>
        <v>0</v>
      </c>
      <c r="BH151" s="116">
        <f>IF($U$151="sníž. přenesená",$N$151,0)</f>
        <v>0</v>
      </c>
      <c r="BI151" s="116">
        <f>IF($U$151="nulová",$N$151,0)</f>
        <v>0</v>
      </c>
      <c r="BJ151" s="6" t="s">
        <v>79</v>
      </c>
      <c r="BK151" s="116">
        <f>ROUND($L$151*$K$151,2)</f>
        <v>0</v>
      </c>
      <c r="BL151" s="6" t="s">
        <v>126</v>
      </c>
    </row>
    <row r="152" spans="2:64" s="6" customFormat="1" ht="27" customHeight="1">
      <c r="B152" s="19"/>
      <c r="C152" s="117" t="s">
        <v>190</v>
      </c>
      <c r="D152" s="117" t="s">
        <v>133</v>
      </c>
      <c r="E152" s="118" t="s">
        <v>191</v>
      </c>
      <c r="F152" s="189" t="s">
        <v>235</v>
      </c>
      <c r="G152" s="190"/>
      <c r="H152" s="190"/>
      <c r="I152" s="190"/>
      <c r="J152" s="119" t="s">
        <v>135</v>
      </c>
      <c r="K152" s="120">
        <v>1</v>
      </c>
      <c r="L152" s="191">
        <v>0</v>
      </c>
      <c r="M152" s="190"/>
      <c r="N152" s="191">
        <f>ROUND($L$152*$K$152,2)</f>
        <v>0</v>
      </c>
      <c r="O152" s="187"/>
      <c r="P152" s="187"/>
      <c r="Q152" s="187"/>
      <c r="R152" s="20"/>
      <c r="T152" s="113"/>
      <c r="U152" s="26" t="s">
        <v>39</v>
      </c>
      <c r="V152" s="114">
        <v>0</v>
      </c>
      <c r="W152" s="114">
        <f>$V$152*$K$152</f>
        <v>0</v>
      </c>
      <c r="X152" s="114">
        <v>0.0397</v>
      </c>
      <c r="Y152" s="114">
        <f>$X$152*$K$152</f>
        <v>0.0397</v>
      </c>
      <c r="Z152" s="114">
        <v>0</v>
      </c>
      <c r="AA152" s="115">
        <f>$Z$152*$K$152</f>
        <v>0</v>
      </c>
      <c r="AR152" s="6" t="s">
        <v>136</v>
      </c>
      <c r="AT152" s="6" t="s">
        <v>133</v>
      </c>
      <c r="AU152" s="6" t="s">
        <v>79</v>
      </c>
      <c r="AY152" s="6" t="s">
        <v>121</v>
      </c>
      <c r="BE152" s="116">
        <f>IF($U$152="základní",$N$152,0)</f>
        <v>0</v>
      </c>
      <c r="BF152" s="116">
        <f>IF($U$152="snížená",$N$152,0)</f>
        <v>0</v>
      </c>
      <c r="BG152" s="116">
        <f>IF($U$152="zákl. přenesená",$N$152,0)</f>
        <v>0</v>
      </c>
      <c r="BH152" s="116">
        <f>IF($U$152="sníž. přenesená",$N$152,0)</f>
        <v>0</v>
      </c>
      <c r="BI152" s="116">
        <f>IF($U$152="nulová",$N$152,0)</f>
        <v>0</v>
      </c>
      <c r="BJ152" s="6" t="s">
        <v>79</v>
      </c>
      <c r="BK152" s="116">
        <f>ROUND($L$152*$K$152,2)</f>
        <v>0</v>
      </c>
      <c r="BL152" s="6" t="s">
        <v>126</v>
      </c>
    </row>
    <row r="153" spans="2:64" s="6" customFormat="1" ht="27" customHeight="1">
      <c r="B153" s="19"/>
      <c r="C153" s="117" t="s">
        <v>192</v>
      </c>
      <c r="D153" s="117" t="s">
        <v>133</v>
      </c>
      <c r="E153" s="118" t="s">
        <v>193</v>
      </c>
      <c r="F153" s="189" t="s">
        <v>234</v>
      </c>
      <c r="G153" s="190"/>
      <c r="H153" s="190"/>
      <c r="I153" s="190"/>
      <c r="J153" s="119" t="s">
        <v>135</v>
      </c>
      <c r="K153" s="120">
        <v>1</v>
      </c>
      <c r="L153" s="191">
        <v>0</v>
      </c>
      <c r="M153" s="190"/>
      <c r="N153" s="191">
        <f>ROUND($L$153*$K$153,2)</f>
        <v>0</v>
      </c>
      <c r="O153" s="187"/>
      <c r="P153" s="187"/>
      <c r="Q153" s="187"/>
      <c r="R153" s="20"/>
      <c r="T153" s="113"/>
      <c r="U153" s="26" t="s">
        <v>39</v>
      </c>
      <c r="V153" s="114">
        <v>0</v>
      </c>
      <c r="W153" s="114">
        <f>$V$153*$K$153</f>
        <v>0</v>
      </c>
      <c r="X153" s="114">
        <v>0.04517</v>
      </c>
      <c r="Y153" s="114">
        <f>$X$153*$K$153</f>
        <v>0.04517</v>
      </c>
      <c r="Z153" s="114">
        <v>0</v>
      </c>
      <c r="AA153" s="115">
        <f>$Z$153*$K$153</f>
        <v>0</v>
      </c>
      <c r="AR153" s="6" t="s">
        <v>136</v>
      </c>
      <c r="AT153" s="6" t="s">
        <v>133</v>
      </c>
      <c r="AU153" s="6" t="s">
        <v>79</v>
      </c>
      <c r="AY153" s="6" t="s">
        <v>121</v>
      </c>
      <c r="BE153" s="116">
        <f>IF($U$153="základní",$N$153,0)</f>
        <v>0</v>
      </c>
      <c r="BF153" s="116">
        <f>IF($U$153="snížená",$N$153,0)</f>
        <v>0</v>
      </c>
      <c r="BG153" s="116">
        <f>IF($U$153="zákl. přenesená",$N$153,0)</f>
        <v>0</v>
      </c>
      <c r="BH153" s="116">
        <f>IF($U$153="sníž. přenesená",$N$153,0)</f>
        <v>0</v>
      </c>
      <c r="BI153" s="116">
        <f>IF($U$153="nulová",$N$153,0)</f>
        <v>0</v>
      </c>
      <c r="BJ153" s="6" t="s">
        <v>79</v>
      </c>
      <c r="BK153" s="116">
        <f>ROUND($L$153*$K$153,2)</f>
        <v>0</v>
      </c>
      <c r="BL153" s="6" t="s">
        <v>126</v>
      </c>
    </row>
    <row r="154" spans="2:64" s="6" customFormat="1" ht="27" customHeight="1">
      <c r="B154" s="19"/>
      <c r="C154" s="109" t="s">
        <v>194</v>
      </c>
      <c r="D154" s="109" t="s">
        <v>122</v>
      </c>
      <c r="E154" s="110" t="s">
        <v>195</v>
      </c>
      <c r="F154" s="186" t="s">
        <v>196</v>
      </c>
      <c r="G154" s="187"/>
      <c r="H154" s="187"/>
      <c r="I154" s="187"/>
      <c r="J154" s="111" t="s">
        <v>135</v>
      </c>
      <c r="K154" s="112">
        <v>1</v>
      </c>
      <c r="L154" s="188">
        <v>0</v>
      </c>
      <c r="M154" s="187"/>
      <c r="N154" s="188">
        <f>ROUND($L$154*$K$154,2)</f>
        <v>0</v>
      </c>
      <c r="O154" s="187"/>
      <c r="P154" s="187"/>
      <c r="Q154" s="187"/>
      <c r="R154" s="20"/>
      <c r="T154" s="113"/>
      <c r="U154" s="26" t="s">
        <v>39</v>
      </c>
      <c r="V154" s="114">
        <v>0.607</v>
      </c>
      <c r="W154" s="114">
        <f>$V$154*$K$154</f>
        <v>0.607</v>
      </c>
      <c r="X154" s="114">
        <v>0</v>
      </c>
      <c r="Y154" s="114">
        <f>$X$154*$K$154</f>
        <v>0</v>
      </c>
      <c r="Z154" s="114">
        <v>0</v>
      </c>
      <c r="AA154" s="115">
        <f>$Z$154*$K$154</f>
        <v>0</v>
      </c>
      <c r="AR154" s="6" t="s">
        <v>126</v>
      </c>
      <c r="AT154" s="6" t="s">
        <v>122</v>
      </c>
      <c r="AU154" s="6" t="s">
        <v>79</v>
      </c>
      <c r="AY154" s="6" t="s">
        <v>121</v>
      </c>
      <c r="BE154" s="116">
        <f>IF($U$154="základní",$N$154,0)</f>
        <v>0</v>
      </c>
      <c r="BF154" s="116">
        <f>IF($U$154="snížená",$N$154,0)</f>
        <v>0</v>
      </c>
      <c r="BG154" s="116">
        <f>IF($U$154="zákl. přenesená",$N$154,0)</f>
        <v>0</v>
      </c>
      <c r="BH154" s="116">
        <f>IF($U$154="sníž. přenesená",$N$154,0)</f>
        <v>0</v>
      </c>
      <c r="BI154" s="116">
        <f>IF($U$154="nulová",$N$154,0)</f>
        <v>0</v>
      </c>
      <c r="BJ154" s="6" t="s">
        <v>79</v>
      </c>
      <c r="BK154" s="116">
        <f>ROUND($L$154*$K$154,2)</f>
        <v>0</v>
      </c>
      <c r="BL154" s="6" t="s">
        <v>126</v>
      </c>
    </row>
    <row r="155" spans="2:64" s="6" customFormat="1" ht="15.75" customHeight="1">
      <c r="B155" s="19"/>
      <c r="C155" s="117" t="s">
        <v>197</v>
      </c>
      <c r="D155" s="117" t="s">
        <v>133</v>
      </c>
      <c r="E155" s="118" t="s">
        <v>198</v>
      </c>
      <c r="F155" s="189" t="s">
        <v>236</v>
      </c>
      <c r="G155" s="190"/>
      <c r="H155" s="190"/>
      <c r="I155" s="190"/>
      <c r="J155" s="119" t="s">
        <v>135</v>
      </c>
      <c r="K155" s="120">
        <v>1</v>
      </c>
      <c r="L155" s="191">
        <v>0</v>
      </c>
      <c r="M155" s="190"/>
      <c r="N155" s="191">
        <f>ROUND($L$155*$K$155,2)</f>
        <v>0</v>
      </c>
      <c r="O155" s="187"/>
      <c r="P155" s="187"/>
      <c r="Q155" s="187"/>
      <c r="R155" s="20"/>
      <c r="T155" s="113"/>
      <c r="U155" s="26" t="s">
        <v>39</v>
      </c>
      <c r="V155" s="114">
        <v>0</v>
      </c>
      <c r="W155" s="114">
        <f>$V$155*$K$155</f>
        <v>0</v>
      </c>
      <c r="X155" s="114">
        <v>0</v>
      </c>
      <c r="Y155" s="114">
        <f>$X$155*$K$155</f>
        <v>0</v>
      </c>
      <c r="Z155" s="114">
        <v>0</v>
      </c>
      <c r="AA155" s="115">
        <f>$Z$155*$K$155</f>
        <v>0</v>
      </c>
      <c r="AR155" s="6" t="s">
        <v>136</v>
      </c>
      <c r="AT155" s="6" t="s">
        <v>133</v>
      </c>
      <c r="AU155" s="6" t="s">
        <v>79</v>
      </c>
      <c r="AY155" s="6" t="s">
        <v>121</v>
      </c>
      <c r="BE155" s="116">
        <f>IF($U$155="základní",$N$155,0)</f>
        <v>0</v>
      </c>
      <c r="BF155" s="116">
        <f>IF($U$155="snížená",$N$155,0)</f>
        <v>0</v>
      </c>
      <c r="BG155" s="116">
        <f>IF($U$155="zákl. přenesená",$N$155,0)</f>
        <v>0</v>
      </c>
      <c r="BH155" s="116">
        <f>IF($U$155="sníž. přenesená",$N$155,0)</f>
        <v>0</v>
      </c>
      <c r="BI155" s="116">
        <f>IF($U$155="nulová",$N$155,0)</f>
        <v>0</v>
      </c>
      <c r="BJ155" s="6" t="s">
        <v>79</v>
      </c>
      <c r="BK155" s="116">
        <f>ROUND($L$155*$K$155,2)</f>
        <v>0</v>
      </c>
      <c r="BL155" s="6" t="s">
        <v>126</v>
      </c>
    </row>
    <row r="156" spans="2:64" s="6" customFormat="1" ht="27" customHeight="1">
      <c r="B156" s="19"/>
      <c r="C156" s="109" t="s">
        <v>199</v>
      </c>
      <c r="D156" s="109" t="s">
        <v>122</v>
      </c>
      <c r="E156" s="110" t="s">
        <v>200</v>
      </c>
      <c r="F156" s="186" t="s">
        <v>201</v>
      </c>
      <c r="G156" s="187"/>
      <c r="H156" s="187"/>
      <c r="I156" s="187"/>
      <c r="J156" s="111" t="s">
        <v>128</v>
      </c>
      <c r="K156" s="112">
        <v>274.012</v>
      </c>
      <c r="L156" s="188">
        <v>0</v>
      </c>
      <c r="M156" s="187"/>
      <c r="N156" s="188">
        <f>ROUND($L$156*$K$156,2)</f>
        <v>0</v>
      </c>
      <c r="O156" s="187"/>
      <c r="P156" s="187"/>
      <c r="Q156" s="187"/>
      <c r="R156" s="20"/>
      <c r="T156" s="113"/>
      <c r="U156" s="26" t="s">
        <v>39</v>
      </c>
      <c r="V156" s="114">
        <v>0</v>
      </c>
      <c r="W156" s="114">
        <f>$V$156*$K$156</f>
        <v>0</v>
      </c>
      <c r="X156" s="114">
        <v>0</v>
      </c>
      <c r="Y156" s="114">
        <f>$X$156*$K$156</f>
        <v>0</v>
      </c>
      <c r="Z156" s="114">
        <v>0</v>
      </c>
      <c r="AA156" s="115">
        <f>$Z$156*$K$156</f>
        <v>0</v>
      </c>
      <c r="AR156" s="6" t="s">
        <v>126</v>
      </c>
      <c r="AT156" s="6" t="s">
        <v>122</v>
      </c>
      <c r="AU156" s="6" t="s">
        <v>79</v>
      </c>
      <c r="AY156" s="6" t="s">
        <v>121</v>
      </c>
      <c r="BE156" s="116">
        <f>IF($U$156="základní",$N$156,0)</f>
        <v>0</v>
      </c>
      <c r="BF156" s="116">
        <f>IF($U$156="snížená",$N$156,0)</f>
        <v>0</v>
      </c>
      <c r="BG156" s="116">
        <f>IF($U$156="zákl. přenesená",$N$156,0)</f>
        <v>0</v>
      </c>
      <c r="BH156" s="116">
        <f>IF($U$156="sníž. přenesená",$N$156,0)</f>
        <v>0</v>
      </c>
      <c r="BI156" s="116">
        <f>IF($U$156="nulová",$N$156,0)</f>
        <v>0</v>
      </c>
      <c r="BJ156" s="6" t="s">
        <v>79</v>
      </c>
      <c r="BK156" s="116">
        <f>ROUND($L$156*$K$156,2)</f>
        <v>0</v>
      </c>
      <c r="BL156" s="6" t="s">
        <v>126</v>
      </c>
    </row>
    <row r="157" spans="2:63" s="99" customFormat="1" ht="30.75" customHeight="1">
      <c r="B157" s="100"/>
      <c r="D157" s="108" t="s">
        <v>103</v>
      </c>
      <c r="N157" s="199">
        <v>0</v>
      </c>
      <c r="O157" s="200"/>
      <c r="P157" s="200"/>
      <c r="Q157" s="200"/>
      <c r="R157" s="103"/>
      <c r="T157" s="104"/>
      <c r="W157" s="105">
        <f>$W$158</f>
        <v>0.24</v>
      </c>
      <c r="Y157" s="105">
        <f>$Y$158</f>
        <v>0.00096</v>
      </c>
      <c r="AA157" s="106">
        <f>$AA$158</f>
        <v>0</v>
      </c>
      <c r="AR157" s="102" t="s">
        <v>79</v>
      </c>
      <c r="AT157" s="102" t="s">
        <v>71</v>
      </c>
      <c r="AU157" s="102" t="s">
        <v>18</v>
      </c>
      <c r="AY157" s="102" t="s">
        <v>121</v>
      </c>
      <c r="BK157" s="107">
        <f>$BK$158</f>
        <v>0</v>
      </c>
    </row>
    <row r="158" spans="2:64" s="6" customFormat="1" ht="39" customHeight="1">
      <c r="B158" s="19"/>
      <c r="C158" s="109" t="s">
        <v>136</v>
      </c>
      <c r="D158" s="109" t="s">
        <v>122</v>
      </c>
      <c r="E158" s="110" t="s">
        <v>202</v>
      </c>
      <c r="F158" s="186" t="s">
        <v>203</v>
      </c>
      <c r="G158" s="187"/>
      <c r="H158" s="187"/>
      <c r="I158" s="187"/>
      <c r="J158" s="111" t="s">
        <v>125</v>
      </c>
      <c r="K158" s="112">
        <v>8</v>
      </c>
      <c r="L158" s="188">
        <v>0</v>
      </c>
      <c r="M158" s="187"/>
      <c r="N158" s="188">
        <v>0</v>
      </c>
      <c r="O158" s="187"/>
      <c r="P158" s="187"/>
      <c r="Q158" s="187"/>
      <c r="R158" s="20"/>
      <c r="T158" s="113"/>
      <c r="U158" s="26" t="s">
        <v>39</v>
      </c>
      <c r="V158" s="114">
        <v>0.03</v>
      </c>
      <c r="W158" s="114">
        <f>$V$158*$K$158</f>
        <v>0.24</v>
      </c>
      <c r="X158" s="114">
        <v>0.00012</v>
      </c>
      <c r="Y158" s="114">
        <f>$X$158*$K$158</f>
        <v>0.00096</v>
      </c>
      <c r="Z158" s="114">
        <v>0</v>
      </c>
      <c r="AA158" s="115">
        <f>$Z$158*$K$158</f>
        <v>0</v>
      </c>
      <c r="AR158" s="6" t="s">
        <v>126</v>
      </c>
      <c r="AT158" s="6" t="s">
        <v>122</v>
      </c>
      <c r="AU158" s="6" t="s">
        <v>79</v>
      </c>
      <c r="AY158" s="6" t="s">
        <v>121</v>
      </c>
      <c r="BE158" s="116">
        <f>IF($U$158="základní",$N$158,0)</f>
        <v>0</v>
      </c>
      <c r="BF158" s="116">
        <f>IF($U$158="snížená",$N$158,0)</f>
        <v>0</v>
      </c>
      <c r="BG158" s="116">
        <f>IF($U$158="zákl. přenesená",$N$158,0)</f>
        <v>0</v>
      </c>
      <c r="BH158" s="116">
        <f>IF($U$158="sníž. přenesená",$N$158,0)</f>
        <v>0</v>
      </c>
      <c r="BI158" s="116">
        <f>IF($U$158="nulová",$N$158,0)</f>
        <v>0</v>
      </c>
      <c r="BJ158" s="6" t="s">
        <v>79</v>
      </c>
      <c r="BK158" s="116">
        <f>ROUND($L$158*$K$158,2)</f>
        <v>0</v>
      </c>
      <c r="BL158" s="6" t="s">
        <v>126</v>
      </c>
    </row>
    <row r="159" spans="2:63" s="99" customFormat="1" ht="37.5" customHeight="1">
      <c r="B159" s="100"/>
      <c r="D159" s="101" t="s">
        <v>104</v>
      </c>
      <c r="N159" s="201">
        <v>0</v>
      </c>
      <c r="O159" s="200"/>
      <c r="P159" s="200"/>
      <c r="Q159" s="200"/>
      <c r="R159" s="103"/>
      <c r="T159" s="104"/>
      <c r="W159" s="105">
        <f>SUM($W$160:$W$162)</f>
        <v>0</v>
      </c>
      <c r="Y159" s="105">
        <f>SUM($Y$160:$Y$162)</f>
        <v>0</v>
      </c>
      <c r="AA159" s="106">
        <f>SUM($AA$160:$AA$162)</f>
        <v>0</v>
      </c>
      <c r="AR159" s="102" t="s">
        <v>132</v>
      </c>
      <c r="AT159" s="102" t="s">
        <v>71</v>
      </c>
      <c r="AU159" s="102" t="s">
        <v>72</v>
      </c>
      <c r="AY159" s="102" t="s">
        <v>121</v>
      </c>
      <c r="BK159" s="107">
        <f>SUM($BK$160:$BK$162)</f>
        <v>0</v>
      </c>
    </row>
    <row r="160" spans="2:64" s="6" customFormat="1" ht="27" customHeight="1">
      <c r="B160" s="19"/>
      <c r="C160" s="109" t="s">
        <v>204</v>
      </c>
      <c r="D160" s="109" t="s">
        <v>122</v>
      </c>
      <c r="E160" s="110" t="s">
        <v>205</v>
      </c>
      <c r="F160" s="186" t="s">
        <v>206</v>
      </c>
      <c r="G160" s="187"/>
      <c r="H160" s="187"/>
      <c r="I160" s="187"/>
      <c r="J160" s="111" t="s">
        <v>207</v>
      </c>
      <c r="K160" s="112">
        <v>24</v>
      </c>
      <c r="L160" s="188">
        <v>0</v>
      </c>
      <c r="M160" s="187"/>
      <c r="N160" s="188">
        <v>0</v>
      </c>
      <c r="O160" s="187"/>
      <c r="P160" s="187"/>
      <c r="Q160" s="187"/>
      <c r="R160" s="20"/>
      <c r="T160" s="113"/>
      <c r="U160" s="26" t="s">
        <v>39</v>
      </c>
      <c r="V160" s="114">
        <v>0</v>
      </c>
      <c r="W160" s="114">
        <f>$V$160*$K$160</f>
        <v>0</v>
      </c>
      <c r="X160" s="114">
        <v>0</v>
      </c>
      <c r="Y160" s="114">
        <f>$X$160*$K$160</f>
        <v>0</v>
      </c>
      <c r="Z160" s="114">
        <v>0</v>
      </c>
      <c r="AA160" s="115">
        <f>$Z$160*$K$160</f>
        <v>0</v>
      </c>
      <c r="AR160" s="6" t="s">
        <v>208</v>
      </c>
      <c r="AT160" s="6" t="s">
        <v>122</v>
      </c>
      <c r="AU160" s="6" t="s">
        <v>18</v>
      </c>
      <c r="AY160" s="6" t="s">
        <v>121</v>
      </c>
      <c r="BE160" s="116">
        <f>IF($U$160="základní",$N$160,0)</f>
        <v>0</v>
      </c>
      <c r="BF160" s="116">
        <f>IF($U$160="snížená",$N$160,0)</f>
        <v>0</v>
      </c>
      <c r="BG160" s="116">
        <f>IF($U$160="zákl. přenesená",$N$160,0)</f>
        <v>0</v>
      </c>
      <c r="BH160" s="116">
        <f>IF($U$160="sníž. přenesená",$N$160,0)</f>
        <v>0</v>
      </c>
      <c r="BI160" s="116">
        <f>IF($U$160="nulová",$N$160,0)</f>
        <v>0</v>
      </c>
      <c r="BJ160" s="6" t="s">
        <v>79</v>
      </c>
      <c r="BK160" s="116">
        <f>ROUND($L$160*$K$160,2)</f>
        <v>0</v>
      </c>
      <c r="BL160" s="6" t="s">
        <v>208</v>
      </c>
    </row>
    <row r="161" spans="2:63" s="6" customFormat="1" ht="27" customHeight="1">
      <c r="B161" s="19"/>
      <c r="C161" s="109" t="s">
        <v>209</v>
      </c>
      <c r="D161" s="109" t="s">
        <v>122</v>
      </c>
      <c r="E161" s="110" t="s">
        <v>210</v>
      </c>
      <c r="F161" s="186" t="s">
        <v>211</v>
      </c>
      <c r="G161" s="187"/>
      <c r="H161" s="187"/>
      <c r="I161" s="187"/>
      <c r="J161" s="111" t="s">
        <v>212</v>
      </c>
      <c r="K161" s="112">
        <v>1</v>
      </c>
      <c r="L161" s="188">
        <v>0</v>
      </c>
      <c r="M161" s="187"/>
      <c r="N161" s="188">
        <v>0</v>
      </c>
      <c r="O161" s="187"/>
      <c r="P161" s="187"/>
      <c r="Q161" s="187"/>
      <c r="R161" s="20"/>
      <c r="T161" s="113"/>
      <c r="U161" s="26"/>
      <c r="V161" s="114"/>
      <c r="W161" s="114"/>
      <c r="X161" s="114"/>
      <c r="Y161" s="114"/>
      <c r="Z161" s="114"/>
      <c r="AA161" s="115"/>
      <c r="BE161" s="116"/>
      <c r="BF161" s="116"/>
      <c r="BG161" s="116"/>
      <c r="BH161" s="116"/>
      <c r="BI161" s="116"/>
      <c r="BK161" s="116"/>
    </row>
    <row r="162" spans="2:64" s="6" customFormat="1" ht="27" customHeight="1">
      <c r="B162" s="19"/>
      <c r="C162" s="109">
        <v>35</v>
      </c>
      <c r="D162" s="109" t="s">
        <v>122</v>
      </c>
      <c r="E162" s="110" t="s">
        <v>224</v>
      </c>
      <c r="F162" s="186" t="s">
        <v>262</v>
      </c>
      <c r="G162" s="187"/>
      <c r="H162" s="187"/>
      <c r="I162" s="187"/>
      <c r="J162" s="111" t="s">
        <v>212</v>
      </c>
      <c r="K162" s="112">
        <v>1</v>
      </c>
      <c r="L162" s="188">
        <v>0</v>
      </c>
      <c r="M162" s="187"/>
      <c r="N162" s="188">
        <v>0</v>
      </c>
      <c r="O162" s="187"/>
      <c r="P162" s="187"/>
      <c r="Q162" s="187"/>
      <c r="R162" s="20"/>
      <c r="T162" s="113"/>
      <c r="U162" s="127" t="s">
        <v>39</v>
      </c>
      <c r="V162" s="128">
        <v>0</v>
      </c>
      <c r="W162" s="128">
        <f>$V$162*$K$162</f>
        <v>0</v>
      </c>
      <c r="X162" s="128">
        <v>0</v>
      </c>
      <c r="Y162" s="128">
        <f>$X$162*$K$162</f>
        <v>0</v>
      </c>
      <c r="Z162" s="128">
        <v>0</v>
      </c>
      <c r="AA162" s="129">
        <f>$Z$162*$K$162</f>
        <v>0</v>
      </c>
      <c r="AR162" s="6" t="s">
        <v>208</v>
      </c>
      <c r="AT162" s="6" t="s">
        <v>122</v>
      </c>
      <c r="AU162" s="6" t="s">
        <v>18</v>
      </c>
      <c r="AY162" s="6" t="s">
        <v>121</v>
      </c>
      <c r="BE162" s="116">
        <f>IF($U$162="základní",$N$162,0)</f>
        <v>0</v>
      </c>
      <c r="BF162" s="116">
        <f>IF($U$162="snížená",$N$162,0)</f>
        <v>0</v>
      </c>
      <c r="BG162" s="116">
        <f>IF($U$162="zákl. přenesená",$N$162,0)</f>
        <v>0</v>
      </c>
      <c r="BH162" s="116">
        <f>IF($U$162="sníž. přenesená",$N$162,0)</f>
        <v>0</v>
      </c>
      <c r="BI162" s="116">
        <f>IF($U$162="nulová",$N$162,0)</f>
        <v>0</v>
      </c>
      <c r="BJ162" s="6" t="s">
        <v>79</v>
      </c>
      <c r="BK162" s="116">
        <f>ROUND($L$162*$K$162,2)</f>
        <v>0</v>
      </c>
      <c r="BL162" s="6" t="s">
        <v>208</v>
      </c>
    </row>
    <row r="163" spans="2:18" s="6" customFormat="1" ht="7.5" customHeight="1">
      <c r="B163" s="41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3"/>
    </row>
    <row r="164" s="2" customFormat="1" ht="14.25" customHeight="1"/>
  </sheetData>
  <sheetProtection/>
  <mergeCells count="175">
    <mergeCell ref="L161:M161"/>
    <mergeCell ref="N161:Q161"/>
    <mergeCell ref="N128:Q128"/>
    <mergeCell ref="H1:K1"/>
    <mergeCell ref="S2:AC2"/>
    <mergeCell ref="N117:Q117"/>
    <mergeCell ref="N118:Q118"/>
    <mergeCell ref="N119:Q119"/>
    <mergeCell ref="N122:Q122"/>
    <mergeCell ref="L126:M126"/>
    <mergeCell ref="N126:Q126"/>
    <mergeCell ref="F162:I162"/>
    <mergeCell ref="L162:M162"/>
    <mergeCell ref="N162:Q162"/>
    <mergeCell ref="F156:I156"/>
    <mergeCell ref="L156:M156"/>
    <mergeCell ref="N156:Q156"/>
    <mergeCell ref="N157:Q157"/>
    <mergeCell ref="F161:I161"/>
    <mergeCell ref="N159:Q159"/>
    <mergeCell ref="F158:I158"/>
    <mergeCell ref="L158:M158"/>
    <mergeCell ref="L155:M155"/>
    <mergeCell ref="N155:Q155"/>
    <mergeCell ref="N136:Q136"/>
    <mergeCell ref="N154:Q154"/>
    <mergeCell ref="F155:I155"/>
    <mergeCell ref="F151:I151"/>
    <mergeCell ref="L151:M151"/>
    <mergeCell ref="F160:I160"/>
    <mergeCell ref="L160:M160"/>
    <mergeCell ref="N160:Q160"/>
    <mergeCell ref="N145:Q145"/>
    <mergeCell ref="F153:I153"/>
    <mergeCell ref="L153:M153"/>
    <mergeCell ref="N153:Q153"/>
    <mergeCell ref="N158:Q158"/>
    <mergeCell ref="F154:I154"/>
    <mergeCell ref="L154:M154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4:I144"/>
    <mergeCell ref="L144:M144"/>
    <mergeCell ref="N144:Q144"/>
    <mergeCell ref="F146:I146"/>
    <mergeCell ref="L146:M146"/>
    <mergeCell ref="N146:Q146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4:I134"/>
    <mergeCell ref="F135:I135"/>
    <mergeCell ref="L135:M135"/>
    <mergeCell ref="N135:Q135"/>
    <mergeCell ref="F137:I137"/>
    <mergeCell ref="L137:M137"/>
    <mergeCell ref="N137:Q137"/>
    <mergeCell ref="F131:I131"/>
    <mergeCell ref="L131:M131"/>
    <mergeCell ref="N131:Q131"/>
    <mergeCell ref="F133:I133"/>
    <mergeCell ref="L133:M133"/>
    <mergeCell ref="N133:Q133"/>
    <mergeCell ref="F132:I132"/>
    <mergeCell ref="N132:Q132"/>
    <mergeCell ref="L132:M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6:I126"/>
    <mergeCell ref="F121:I121"/>
    <mergeCell ref="L121:M121"/>
    <mergeCell ref="N121:Q121"/>
    <mergeCell ref="F123:I123"/>
    <mergeCell ref="L123:M123"/>
    <mergeCell ref="N123:Q123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N98:Q98"/>
    <mergeCell ref="L100:Q100"/>
    <mergeCell ref="C106:Q106"/>
    <mergeCell ref="F108:P108"/>
    <mergeCell ref="F109:P109"/>
    <mergeCell ref="M111:P111"/>
    <mergeCell ref="N91:Q91"/>
    <mergeCell ref="N92:Q92"/>
    <mergeCell ref="N93:Q93"/>
    <mergeCell ref="N94:Q94"/>
    <mergeCell ref="N95:Q95"/>
    <mergeCell ref="N96:Q96"/>
    <mergeCell ref="M84:Q84"/>
    <mergeCell ref="C86:G86"/>
    <mergeCell ref="N86:Q86"/>
    <mergeCell ref="N88:Q88"/>
    <mergeCell ref="N89:Q89"/>
    <mergeCell ref="N90:Q90"/>
    <mergeCell ref="L35:P35"/>
    <mergeCell ref="C76:Q76"/>
    <mergeCell ref="F78:P78"/>
    <mergeCell ref="F79:P79"/>
    <mergeCell ref="M81:P81"/>
    <mergeCell ref="M83:Q83"/>
    <mergeCell ref="H31:J31"/>
    <mergeCell ref="M31:P31"/>
    <mergeCell ref="H32:J32"/>
    <mergeCell ref="M32:P32"/>
    <mergeCell ref="H33:J33"/>
    <mergeCell ref="M33:P33"/>
    <mergeCell ref="M24:P24"/>
    <mergeCell ref="M25:P25"/>
    <mergeCell ref="M27:P27"/>
    <mergeCell ref="H29:J29"/>
    <mergeCell ref="M29:P29"/>
    <mergeCell ref="H30:J30"/>
    <mergeCell ref="M30:P30"/>
    <mergeCell ref="O14:P14"/>
    <mergeCell ref="O15:P15"/>
    <mergeCell ref="O17:P17"/>
    <mergeCell ref="O18:P18"/>
    <mergeCell ref="O20:P20"/>
    <mergeCell ref="O21:P21"/>
    <mergeCell ref="O12:P12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showGridLines="0" tabSelected="1" zoomScalePageLayoutView="0" workbookViewId="0" topLeftCell="A1">
      <pane ySplit="1" topLeftCell="A118" activePane="bottomLeft" state="frozen"/>
      <selection pane="topLeft" activeCell="A1" sqref="A1"/>
      <selection pane="bottomLeft" activeCell="J133" sqref="J133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5"/>
      <c r="B1" s="132"/>
      <c r="C1" s="132"/>
      <c r="D1" s="133" t="s">
        <v>1</v>
      </c>
      <c r="E1" s="132"/>
      <c r="F1" s="134" t="s">
        <v>230</v>
      </c>
      <c r="G1" s="134"/>
      <c r="H1" s="202" t="s">
        <v>231</v>
      </c>
      <c r="I1" s="202"/>
      <c r="J1" s="202"/>
      <c r="K1" s="202"/>
      <c r="L1" s="134" t="s">
        <v>232</v>
      </c>
      <c r="M1" s="132"/>
      <c r="N1" s="132"/>
      <c r="O1" s="133" t="s">
        <v>86</v>
      </c>
      <c r="P1" s="132"/>
      <c r="Q1" s="132"/>
      <c r="R1" s="132"/>
      <c r="S1" s="134" t="s">
        <v>233</v>
      </c>
      <c r="T1" s="134"/>
      <c r="U1" s="135"/>
      <c r="V1" s="13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5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S2" s="164" t="s">
        <v>5</v>
      </c>
      <c r="T2" s="146"/>
      <c r="U2" s="146"/>
      <c r="V2" s="146"/>
      <c r="W2" s="146"/>
      <c r="X2" s="146"/>
      <c r="Y2" s="146"/>
      <c r="Z2" s="146"/>
      <c r="AA2" s="146"/>
      <c r="AB2" s="146"/>
      <c r="AC2" s="146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18</v>
      </c>
    </row>
    <row r="4" spans="2:46" s="2" customFormat="1" ht="37.5" customHeight="1">
      <c r="B4" s="10"/>
      <c r="C4" s="147" t="s">
        <v>87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174" t="str">
        <f>'Rekapitulace stavby'!$K$6</f>
        <v>Stavba domovního plynovodu byt č. 5, 
ul. Obránců míru č.403, 742 21 Kopřivnice                                                                      
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R6" s="11"/>
    </row>
    <row r="7" spans="2:18" s="6" customFormat="1" ht="37.5" customHeight="1">
      <c r="B7" s="19"/>
      <c r="D7" s="15" t="s">
        <v>88</v>
      </c>
      <c r="F7" s="167" t="s">
        <v>213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R7" s="20"/>
    </row>
    <row r="8" spans="2:18" s="6" customFormat="1" ht="15" customHeight="1">
      <c r="B8" s="19"/>
      <c r="D8" s="16" t="s">
        <v>16</v>
      </c>
      <c r="F8" s="14"/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175">
        <f>'Rekapitulace stavby'!$AN$8</f>
        <v>44694</v>
      </c>
      <c r="P9" s="154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148"/>
      <c r="P11" s="154"/>
      <c r="R11" s="20"/>
    </row>
    <row r="12" spans="2:18" s="6" customFormat="1" ht="18.75" customHeight="1">
      <c r="B12" s="19"/>
      <c r="E12" s="14" t="s">
        <v>26</v>
      </c>
      <c r="M12" s="16" t="s">
        <v>27</v>
      </c>
      <c r="O12" s="148"/>
      <c r="P12" s="154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28</v>
      </c>
      <c r="M14" s="16" t="s">
        <v>25</v>
      </c>
      <c r="O14" s="148">
        <f>IF('Rekapitulace stavby'!$AN$13="","",'Rekapitulace stavby'!$AN$13)</f>
      </c>
      <c r="P14" s="154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27</v>
      </c>
      <c r="O15" s="148">
        <f>IF('Rekapitulace stavby'!$AN$14="","",'Rekapitulace stavby'!$AN$14)</f>
      </c>
      <c r="P15" s="154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29</v>
      </c>
      <c r="M17" s="16" t="s">
        <v>25</v>
      </c>
      <c r="O17" s="148"/>
      <c r="P17" s="154"/>
      <c r="R17" s="20"/>
    </row>
    <row r="18" spans="2:18" s="6" customFormat="1" ht="18.75" customHeight="1">
      <c r="B18" s="19"/>
      <c r="E18" s="14" t="s">
        <v>30</v>
      </c>
      <c r="M18" s="16" t="s">
        <v>27</v>
      </c>
      <c r="O18" s="148"/>
      <c r="P18" s="154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25</v>
      </c>
      <c r="O20" s="148">
        <f>IF('Rekapitulace stavby'!$AN$19="","",'Rekapitulace stavby'!$AN$19)</f>
      </c>
      <c r="P20" s="154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27</v>
      </c>
      <c r="O21" s="148">
        <f>IF('Rekapitulace stavby'!$AN$20="","",'Rekapitulace stavby'!$AN$20)</f>
      </c>
      <c r="P21" s="154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9" t="s">
        <v>90</v>
      </c>
      <c r="M24" s="150">
        <f>$N$88</f>
        <v>0</v>
      </c>
      <c r="N24" s="154"/>
      <c r="O24" s="154"/>
      <c r="P24" s="154"/>
      <c r="R24" s="20"/>
    </row>
    <row r="25" spans="2:18" s="6" customFormat="1" ht="15" customHeight="1">
      <c r="B25" s="19"/>
      <c r="D25" s="18" t="s">
        <v>91</v>
      </c>
      <c r="M25" s="150">
        <f>$N$94</f>
        <v>0</v>
      </c>
      <c r="N25" s="154"/>
      <c r="O25" s="154"/>
      <c r="P25" s="154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0" t="s">
        <v>35</v>
      </c>
      <c r="M27" s="176">
        <f>ROUND($M$24+$M$25,2)</f>
        <v>0</v>
      </c>
      <c r="N27" s="154"/>
      <c r="O27" s="154"/>
      <c r="P27" s="154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36</v>
      </c>
      <c r="E29" s="24" t="s">
        <v>37</v>
      </c>
      <c r="F29" s="25">
        <v>0.21</v>
      </c>
      <c r="G29" s="81" t="s">
        <v>38</v>
      </c>
      <c r="H29" s="177">
        <f>ROUND((SUM($BE$94:$BE$95)+SUM($BE$113:$BE$129)),2)</f>
        <v>0</v>
      </c>
      <c r="I29" s="154"/>
      <c r="J29" s="154"/>
      <c r="M29" s="177">
        <f>ROUND((SUM($BE$94:$BE$95)+SUM($BE$113:$BE$129))*$F$29,2)</f>
        <v>0</v>
      </c>
      <c r="N29" s="154"/>
      <c r="O29" s="154"/>
      <c r="P29" s="154"/>
      <c r="R29" s="20"/>
    </row>
    <row r="30" spans="2:18" s="6" customFormat="1" ht="15" customHeight="1">
      <c r="B30" s="19"/>
      <c r="E30" s="24" t="s">
        <v>39</v>
      </c>
      <c r="F30" s="25">
        <v>0.15</v>
      </c>
      <c r="G30" s="81" t="s">
        <v>38</v>
      </c>
      <c r="H30" s="177">
        <f>ROUND((SUM($BF$94:$BF$95)+SUM($BF$113:$BF$129)),2)</f>
        <v>0</v>
      </c>
      <c r="I30" s="154"/>
      <c r="J30" s="154"/>
      <c r="M30" s="177">
        <f>ROUND((SUM($BF$94:$BF$95)+SUM($BF$113:$BF$129))*$F$30,2)</f>
        <v>0</v>
      </c>
      <c r="N30" s="154"/>
      <c r="O30" s="154"/>
      <c r="P30" s="154"/>
      <c r="R30" s="20"/>
    </row>
    <row r="31" spans="2:18" s="6" customFormat="1" ht="15" customHeight="1" hidden="1">
      <c r="B31" s="19"/>
      <c r="E31" s="24" t="s">
        <v>40</v>
      </c>
      <c r="F31" s="25">
        <v>0.21</v>
      </c>
      <c r="G31" s="81" t="s">
        <v>38</v>
      </c>
      <c r="H31" s="177">
        <f>ROUND((SUM($BG$94:$BG$95)+SUM($BG$113:$BG$129)),2)</f>
        <v>0</v>
      </c>
      <c r="I31" s="154"/>
      <c r="J31" s="154"/>
      <c r="M31" s="177">
        <v>0</v>
      </c>
      <c r="N31" s="154"/>
      <c r="O31" s="154"/>
      <c r="P31" s="154"/>
      <c r="R31" s="20"/>
    </row>
    <row r="32" spans="2:18" s="6" customFormat="1" ht="15" customHeight="1" hidden="1">
      <c r="B32" s="19"/>
      <c r="E32" s="24" t="s">
        <v>41</v>
      </c>
      <c r="F32" s="25">
        <v>0.15</v>
      </c>
      <c r="G32" s="81" t="s">
        <v>38</v>
      </c>
      <c r="H32" s="177">
        <f>ROUND((SUM($BH$94:$BH$95)+SUM($BH$113:$BH$129)),2)</f>
        <v>0</v>
      </c>
      <c r="I32" s="154"/>
      <c r="J32" s="154"/>
      <c r="M32" s="177">
        <v>0</v>
      </c>
      <c r="N32" s="154"/>
      <c r="O32" s="154"/>
      <c r="P32" s="154"/>
      <c r="R32" s="20"/>
    </row>
    <row r="33" spans="2:18" s="6" customFormat="1" ht="15" customHeight="1" hidden="1">
      <c r="B33" s="19"/>
      <c r="E33" s="24" t="s">
        <v>42</v>
      </c>
      <c r="F33" s="25">
        <v>0</v>
      </c>
      <c r="G33" s="81" t="s">
        <v>38</v>
      </c>
      <c r="H33" s="177">
        <f>ROUND((SUM($BI$94:$BI$95)+SUM($BI$113:$BI$129)),2)</f>
        <v>0</v>
      </c>
      <c r="I33" s="154"/>
      <c r="J33" s="154"/>
      <c r="M33" s="177">
        <v>0</v>
      </c>
      <c r="N33" s="154"/>
      <c r="O33" s="154"/>
      <c r="P33" s="154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43</v>
      </c>
      <c r="E35" s="30"/>
      <c r="F35" s="30"/>
      <c r="G35" s="82" t="s">
        <v>44</v>
      </c>
      <c r="H35" s="31" t="s">
        <v>45</v>
      </c>
      <c r="I35" s="30"/>
      <c r="J35" s="30"/>
      <c r="K35" s="30"/>
      <c r="L35" s="162">
        <f>ROUND(SUM($M$27:$M$33),2)</f>
        <v>0</v>
      </c>
      <c r="M35" s="161"/>
      <c r="N35" s="161"/>
      <c r="O35" s="161"/>
      <c r="P35" s="163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47" t="s">
        <v>92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4" t="str">
        <f>$F$6</f>
        <v>Stavba domovního plynovodu byt č. 5, 
ul. Obránců míru č.403, 742 21 Kopřivnice                                                                      
</v>
      </c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R78" s="20"/>
    </row>
    <row r="79" spans="2:18" s="6" customFormat="1" ht="37.5" customHeight="1">
      <c r="B79" s="19"/>
      <c r="C79" s="49" t="s">
        <v>88</v>
      </c>
      <c r="F79" s="178" t="str">
        <f>$F$7</f>
        <v>2 - Plynoinstalace</v>
      </c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175">
        <f>IF($O$9="","",$O$9)</f>
        <v>44694</v>
      </c>
      <c r="N81" s="154"/>
      <c r="O81" s="154"/>
      <c r="P81" s="154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Město Kopřivnice, Štefánikova 1163, Kopřivnice</v>
      </c>
      <c r="K83" s="16" t="s">
        <v>29</v>
      </c>
      <c r="M83" s="148" t="str">
        <f>$E$18</f>
        <v>Jiří Brožek, Obránců Míru 988, Kopřivnice</v>
      </c>
      <c r="N83" s="154"/>
      <c r="O83" s="154"/>
      <c r="P83" s="154"/>
      <c r="Q83" s="154"/>
      <c r="R83" s="20"/>
    </row>
    <row r="84" spans="2:18" s="6" customFormat="1" ht="15" customHeight="1">
      <c r="B84" s="19"/>
      <c r="C84" s="16" t="s">
        <v>28</v>
      </c>
      <c r="F84" s="14" t="str">
        <f>IF($E$15="","",$E$15)</f>
        <v> </v>
      </c>
      <c r="K84" s="16" t="s">
        <v>32</v>
      </c>
      <c r="M84" s="148" t="str">
        <f>$E$21</f>
        <v> </v>
      </c>
      <c r="N84" s="154"/>
      <c r="O84" s="154"/>
      <c r="P84" s="154"/>
      <c r="Q84" s="154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79" t="s">
        <v>93</v>
      </c>
      <c r="D86" s="171"/>
      <c r="E86" s="171"/>
      <c r="F86" s="171"/>
      <c r="G86" s="171"/>
      <c r="H86" s="28"/>
      <c r="I86" s="28"/>
      <c r="J86" s="28"/>
      <c r="K86" s="28"/>
      <c r="L86" s="28"/>
      <c r="M86" s="28"/>
      <c r="N86" s="179" t="s">
        <v>94</v>
      </c>
      <c r="O86" s="154"/>
      <c r="P86" s="154"/>
      <c r="Q86" s="154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95</v>
      </c>
      <c r="N88" s="165">
        <v>0</v>
      </c>
      <c r="O88" s="154"/>
      <c r="P88" s="154"/>
      <c r="Q88" s="154"/>
      <c r="R88" s="20"/>
      <c r="AU88" s="6" t="s">
        <v>96</v>
      </c>
    </row>
    <row r="89" spans="2:18" s="65" customFormat="1" ht="25.5" customHeight="1">
      <c r="B89" s="83"/>
      <c r="D89" s="84" t="s">
        <v>97</v>
      </c>
      <c r="N89" s="180">
        <f>ROUND($N$114,2)</f>
        <v>0</v>
      </c>
      <c r="O89" s="181"/>
      <c r="P89" s="181"/>
      <c r="Q89" s="181"/>
      <c r="R89" s="85"/>
    </row>
    <row r="90" spans="2:18" s="79" customFormat="1" ht="21" customHeight="1">
      <c r="B90" s="86"/>
      <c r="D90" s="87" t="s">
        <v>214</v>
      </c>
      <c r="N90" s="182">
        <f>ROUND($N$115,2)</f>
        <v>0</v>
      </c>
      <c r="O90" s="181"/>
      <c r="P90" s="181"/>
      <c r="Q90" s="181"/>
      <c r="R90" s="88"/>
    </row>
    <row r="91" spans="2:18" s="79" customFormat="1" ht="21" customHeight="1">
      <c r="B91" s="86"/>
      <c r="D91" s="87" t="s">
        <v>103</v>
      </c>
      <c r="N91" s="182">
        <f>ROUND($N$123,2)</f>
        <v>0</v>
      </c>
      <c r="O91" s="181"/>
      <c r="P91" s="181"/>
      <c r="Q91" s="181"/>
      <c r="R91" s="88"/>
    </row>
    <row r="92" spans="2:18" s="65" customFormat="1" ht="25.5" customHeight="1">
      <c r="B92" s="83"/>
      <c r="D92" s="84" t="s">
        <v>104</v>
      </c>
      <c r="N92" s="180">
        <f>ROUND($N$125,2)</f>
        <v>0</v>
      </c>
      <c r="O92" s="181"/>
      <c r="P92" s="181"/>
      <c r="Q92" s="181"/>
      <c r="R92" s="85"/>
    </row>
    <row r="93" spans="2:18" s="6" customFormat="1" ht="22.5" customHeight="1">
      <c r="B93" s="19"/>
      <c r="R93" s="20"/>
    </row>
    <row r="94" spans="2:21" s="6" customFormat="1" ht="30" customHeight="1">
      <c r="B94" s="19"/>
      <c r="C94" s="60" t="s">
        <v>105</v>
      </c>
      <c r="N94" s="165">
        <v>0</v>
      </c>
      <c r="O94" s="154"/>
      <c r="P94" s="154"/>
      <c r="Q94" s="154"/>
      <c r="R94" s="20"/>
      <c r="T94" s="89"/>
      <c r="U94" s="90" t="s">
        <v>36</v>
      </c>
    </row>
    <row r="95" spans="2:18" s="6" customFormat="1" ht="18.75" customHeight="1">
      <c r="B95" s="19"/>
      <c r="R95" s="20"/>
    </row>
    <row r="96" spans="2:18" s="6" customFormat="1" ht="30" customHeight="1">
      <c r="B96" s="19"/>
      <c r="C96" s="78" t="s">
        <v>85</v>
      </c>
      <c r="D96" s="28"/>
      <c r="E96" s="28"/>
      <c r="F96" s="28"/>
      <c r="G96" s="28"/>
      <c r="H96" s="28"/>
      <c r="I96" s="28"/>
      <c r="J96" s="28"/>
      <c r="K96" s="28"/>
      <c r="L96" s="170">
        <v>0</v>
      </c>
      <c r="M96" s="171"/>
      <c r="N96" s="171"/>
      <c r="O96" s="171"/>
      <c r="P96" s="171"/>
      <c r="Q96" s="171"/>
      <c r="R96" s="20"/>
    </row>
    <row r="97" spans="2:18" s="6" customFormat="1" ht="7.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3"/>
    </row>
    <row r="101" spans="2:18" s="6" customFormat="1" ht="7.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</row>
    <row r="102" spans="2:18" s="6" customFormat="1" ht="37.5" customHeight="1">
      <c r="B102" s="19"/>
      <c r="C102" s="147" t="s">
        <v>106</v>
      </c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20"/>
    </row>
    <row r="103" spans="2:18" s="6" customFormat="1" ht="7.5" customHeight="1">
      <c r="B103" s="19"/>
      <c r="R103" s="20"/>
    </row>
    <row r="104" spans="2:18" s="6" customFormat="1" ht="30.75" customHeight="1">
      <c r="B104" s="19"/>
      <c r="C104" s="16" t="s">
        <v>14</v>
      </c>
      <c r="F104" s="174" t="str">
        <f>$F$6</f>
        <v>Stavba domovního plynovodu byt č. 5, 
ul. Obránců míru č.403, 742 21 Kopřivnice                                                                      
</v>
      </c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R104" s="20"/>
    </row>
    <row r="105" spans="2:18" s="6" customFormat="1" ht="37.5" customHeight="1">
      <c r="B105" s="19"/>
      <c r="C105" s="49" t="s">
        <v>88</v>
      </c>
      <c r="F105" s="178" t="str">
        <f>$F$7</f>
        <v>2 - Plynoinstalace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R105" s="20"/>
    </row>
    <row r="106" spans="2:18" s="6" customFormat="1" ht="7.5" customHeight="1">
      <c r="B106" s="19"/>
      <c r="R106" s="20"/>
    </row>
    <row r="107" spans="2:18" s="6" customFormat="1" ht="18.75" customHeight="1">
      <c r="B107" s="19"/>
      <c r="C107" s="16" t="s">
        <v>19</v>
      </c>
      <c r="F107" s="14" t="str">
        <f>$F$9</f>
        <v> </v>
      </c>
      <c r="K107" s="16" t="s">
        <v>21</v>
      </c>
      <c r="M107" s="175">
        <f>IF($O$9="","",$O$9)</f>
        <v>44694</v>
      </c>
      <c r="N107" s="154"/>
      <c r="O107" s="154"/>
      <c r="P107" s="154"/>
      <c r="R107" s="20"/>
    </row>
    <row r="108" spans="2:18" s="6" customFormat="1" ht="7.5" customHeight="1">
      <c r="B108" s="19"/>
      <c r="R108" s="20"/>
    </row>
    <row r="109" spans="2:18" s="6" customFormat="1" ht="15.75" customHeight="1">
      <c r="B109" s="19"/>
      <c r="C109" s="16" t="s">
        <v>24</v>
      </c>
      <c r="F109" s="14" t="str">
        <f>$E$12</f>
        <v>Město Kopřivnice, Štefánikova 1163, Kopřivnice</v>
      </c>
      <c r="K109" s="16" t="s">
        <v>29</v>
      </c>
      <c r="M109" s="148" t="str">
        <f>$E$18</f>
        <v>Jiří Brožek, Obránců Míru 988, Kopřivnice</v>
      </c>
      <c r="N109" s="154"/>
      <c r="O109" s="154"/>
      <c r="P109" s="154"/>
      <c r="Q109" s="154"/>
      <c r="R109" s="20"/>
    </row>
    <row r="110" spans="2:18" s="6" customFormat="1" ht="15" customHeight="1">
      <c r="B110" s="19"/>
      <c r="C110" s="16" t="s">
        <v>28</v>
      </c>
      <c r="F110" s="14" t="str">
        <f>IF($E$15="","",$E$15)</f>
        <v> </v>
      </c>
      <c r="K110" s="16" t="s">
        <v>32</v>
      </c>
      <c r="M110" s="148" t="str">
        <f>$E$21</f>
        <v> </v>
      </c>
      <c r="N110" s="154"/>
      <c r="O110" s="154"/>
      <c r="P110" s="154"/>
      <c r="Q110" s="154"/>
      <c r="R110" s="20"/>
    </row>
    <row r="111" spans="2:18" s="6" customFormat="1" ht="11.25" customHeight="1">
      <c r="B111" s="19"/>
      <c r="R111" s="20"/>
    </row>
    <row r="112" spans="2:27" s="91" customFormat="1" ht="30" customHeight="1">
      <c r="B112" s="92"/>
      <c r="C112" s="93" t="s">
        <v>107</v>
      </c>
      <c r="D112" s="94" t="s">
        <v>108</v>
      </c>
      <c r="E112" s="94" t="s">
        <v>54</v>
      </c>
      <c r="F112" s="183" t="s">
        <v>109</v>
      </c>
      <c r="G112" s="184"/>
      <c r="H112" s="184"/>
      <c r="I112" s="184"/>
      <c r="J112" s="94" t="s">
        <v>110</v>
      </c>
      <c r="K112" s="94" t="s">
        <v>111</v>
      </c>
      <c r="L112" s="183" t="s">
        <v>112</v>
      </c>
      <c r="M112" s="184"/>
      <c r="N112" s="183" t="s">
        <v>113</v>
      </c>
      <c r="O112" s="184"/>
      <c r="P112" s="184"/>
      <c r="Q112" s="185"/>
      <c r="R112" s="95"/>
      <c r="T112" s="55" t="s">
        <v>114</v>
      </c>
      <c r="U112" s="56" t="s">
        <v>36</v>
      </c>
      <c r="V112" s="56" t="s">
        <v>115</v>
      </c>
      <c r="W112" s="56" t="s">
        <v>116</v>
      </c>
      <c r="X112" s="56" t="s">
        <v>117</v>
      </c>
      <c r="Y112" s="56" t="s">
        <v>118</v>
      </c>
      <c r="Z112" s="56" t="s">
        <v>119</v>
      </c>
      <c r="AA112" s="57" t="s">
        <v>120</v>
      </c>
    </row>
    <row r="113" spans="2:63" s="6" customFormat="1" ht="30" customHeight="1">
      <c r="B113" s="19"/>
      <c r="C113" s="60" t="s">
        <v>90</v>
      </c>
      <c r="N113" s="203">
        <v>0</v>
      </c>
      <c r="O113" s="154"/>
      <c r="P113" s="154"/>
      <c r="Q113" s="154"/>
      <c r="R113" s="20"/>
      <c r="T113" s="59"/>
      <c r="U113" s="33"/>
      <c r="V113" s="33"/>
      <c r="W113" s="96">
        <f>$W$114+$W$125</f>
        <v>6.7330000000000005</v>
      </c>
      <c r="X113" s="33"/>
      <c r="Y113" s="96">
        <f>$Y$114+$Y$125</f>
        <v>0.014920000000000003</v>
      </c>
      <c r="Z113" s="33"/>
      <c r="AA113" s="97">
        <f>$AA$114+$AA$125</f>
        <v>0</v>
      </c>
      <c r="AT113" s="6" t="s">
        <v>71</v>
      </c>
      <c r="AU113" s="6" t="s">
        <v>96</v>
      </c>
      <c r="BK113" s="98">
        <f>$BK$114+$BK$125</f>
        <v>0</v>
      </c>
    </row>
    <row r="114" spans="2:63" s="99" customFormat="1" ht="37.5" customHeight="1">
      <c r="B114" s="100"/>
      <c r="D114" s="101" t="s">
        <v>97</v>
      </c>
      <c r="N114" s="201">
        <v>0</v>
      </c>
      <c r="O114" s="200"/>
      <c r="P114" s="200"/>
      <c r="Q114" s="200"/>
      <c r="R114" s="103"/>
      <c r="T114" s="104"/>
      <c r="W114" s="105">
        <f>$W$115+$W$123</f>
        <v>6.7330000000000005</v>
      </c>
      <c r="Y114" s="105">
        <f>$Y$115+$Y$123</f>
        <v>0.014920000000000003</v>
      </c>
      <c r="AA114" s="106">
        <f>$AA$115+$AA$123</f>
        <v>0</v>
      </c>
      <c r="AR114" s="102" t="s">
        <v>79</v>
      </c>
      <c r="AT114" s="102" t="s">
        <v>71</v>
      </c>
      <c r="AU114" s="102" t="s">
        <v>72</v>
      </c>
      <c r="AY114" s="102" t="s">
        <v>121</v>
      </c>
      <c r="BK114" s="107">
        <f>$BK$115+$BK$123</f>
        <v>0</v>
      </c>
    </row>
    <row r="115" spans="2:63" s="99" customFormat="1" ht="21" customHeight="1">
      <c r="B115" s="100"/>
      <c r="D115" s="108" t="s">
        <v>214</v>
      </c>
      <c r="N115" s="199">
        <v>0</v>
      </c>
      <c r="O115" s="200"/>
      <c r="P115" s="200"/>
      <c r="Q115" s="200"/>
      <c r="R115" s="103"/>
      <c r="T115" s="104"/>
      <c r="W115" s="105">
        <f>SUM($W$116:$W$122)</f>
        <v>6.313000000000001</v>
      </c>
      <c r="Y115" s="105">
        <f>SUM($Y$116:$Y$122)</f>
        <v>0.013240000000000002</v>
      </c>
      <c r="AA115" s="106">
        <f>SUM($AA$116:$AA$122)</f>
        <v>0</v>
      </c>
      <c r="AR115" s="102" t="s">
        <v>79</v>
      </c>
      <c r="AT115" s="102" t="s">
        <v>71</v>
      </c>
      <c r="AU115" s="102" t="s">
        <v>18</v>
      </c>
      <c r="AY115" s="102" t="s">
        <v>121</v>
      </c>
      <c r="BK115" s="107">
        <f>SUM($BK$116:$BK$122)</f>
        <v>0</v>
      </c>
    </row>
    <row r="116" spans="2:64" s="6" customFormat="1" ht="27" customHeight="1">
      <c r="B116" s="19"/>
      <c r="C116" s="109" t="s">
        <v>18</v>
      </c>
      <c r="D116" s="109" t="s">
        <v>122</v>
      </c>
      <c r="E116" s="110" t="s">
        <v>215</v>
      </c>
      <c r="F116" s="198" t="s">
        <v>237</v>
      </c>
      <c r="G116" s="187"/>
      <c r="H116" s="187"/>
      <c r="I116" s="187"/>
      <c r="J116" s="111" t="s">
        <v>125</v>
      </c>
      <c r="K116" s="112">
        <v>13</v>
      </c>
      <c r="L116" s="188"/>
      <c r="M116" s="187"/>
      <c r="N116" s="188">
        <f>ROUND($L$116*$K$116,2)</f>
        <v>0</v>
      </c>
      <c r="O116" s="187"/>
      <c r="P116" s="187"/>
      <c r="Q116" s="187"/>
      <c r="R116" s="20"/>
      <c r="T116" s="113"/>
      <c r="U116" s="26" t="s">
        <v>39</v>
      </c>
      <c r="V116" s="114">
        <v>0.241</v>
      </c>
      <c r="W116" s="114">
        <f>$V$116*$K$116</f>
        <v>3.133</v>
      </c>
      <c r="X116" s="114">
        <v>0.00067</v>
      </c>
      <c r="Y116" s="114">
        <f>$X$116*$K$116</f>
        <v>0.00871</v>
      </c>
      <c r="Z116" s="114">
        <v>0</v>
      </c>
      <c r="AA116" s="115">
        <f>$Z$116*$K$116</f>
        <v>0</v>
      </c>
      <c r="AR116" s="6" t="s">
        <v>126</v>
      </c>
      <c r="AT116" s="6" t="s">
        <v>122</v>
      </c>
      <c r="AU116" s="6" t="s">
        <v>79</v>
      </c>
      <c r="AY116" s="6" t="s">
        <v>121</v>
      </c>
      <c r="BE116" s="116">
        <f>IF($U$116="základní",$N$116,0)</f>
        <v>0</v>
      </c>
      <c r="BF116" s="116">
        <f>IF($U$116="snížená",$N$116,0)</f>
        <v>0</v>
      </c>
      <c r="BG116" s="116">
        <f>IF($U$116="zákl. přenesená",$N$116,0)</f>
        <v>0</v>
      </c>
      <c r="BH116" s="116">
        <f>IF($U$116="sníž. přenesená",$N$116,0)</f>
        <v>0</v>
      </c>
      <c r="BI116" s="116">
        <f>IF($U$116="nulová",$N$116,0)</f>
        <v>0</v>
      </c>
      <c r="BJ116" s="6" t="s">
        <v>79</v>
      </c>
      <c r="BK116" s="116">
        <f>ROUND($L$116*$K$116,2)</f>
        <v>0</v>
      </c>
      <c r="BL116" s="6" t="s">
        <v>126</v>
      </c>
    </row>
    <row r="117" spans="2:63" s="6" customFormat="1" ht="27" customHeight="1">
      <c r="B117" s="19"/>
      <c r="C117" s="109" t="s">
        <v>18</v>
      </c>
      <c r="D117" s="109" t="s">
        <v>122</v>
      </c>
      <c r="E117" s="110" t="s">
        <v>215</v>
      </c>
      <c r="F117" s="198" t="s">
        <v>253</v>
      </c>
      <c r="G117" s="187"/>
      <c r="H117" s="187"/>
      <c r="I117" s="187"/>
      <c r="J117" s="111" t="s">
        <v>125</v>
      </c>
      <c r="K117" s="112">
        <v>1</v>
      </c>
      <c r="L117" s="188"/>
      <c r="M117" s="187"/>
      <c r="N117" s="188">
        <v>0</v>
      </c>
      <c r="O117" s="187"/>
      <c r="P117" s="187"/>
      <c r="Q117" s="187"/>
      <c r="R117" s="20"/>
      <c r="T117" s="113"/>
      <c r="U117" s="26"/>
      <c r="V117" s="114"/>
      <c r="W117" s="114"/>
      <c r="X117" s="114"/>
      <c r="Y117" s="114"/>
      <c r="Z117" s="114"/>
      <c r="AA117" s="115"/>
      <c r="BE117" s="116"/>
      <c r="BF117" s="116"/>
      <c r="BG117" s="116"/>
      <c r="BH117" s="116"/>
      <c r="BI117" s="116"/>
      <c r="BK117" s="116"/>
    </row>
    <row r="118" spans="2:64" s="6" customFormat="1" ht="27" customHeight="1">
      <c r="B118" s="19"/>
      <c r="C118" s="109" t="s">
        <v>79</v>
      </c>
      <c r="D118" s="109" t="s">
        <v>122</v>
      </c>
      <c r="E118" s="110" t="s">
        <v>216</v>
      </c>
      <c r="F118" s="198" t="s">
        <v>238</v>
      </c>
      <c r="G118" s="187"/>
      <c r="H118" s="187"/>
      <c r="I118" s="187"/>
      <c r="J118" s="111" t="s">
        <v>131</v>
      </c>
      <c r="K118" s="112">
        <v>1</v>
      </c>
      <c r="L118" s="188"/>
      <c r="M118" s="187"/>
      <c r="N118" s="188">
        <f>ROUND($L$118*$K$118,2)</f>
        <v>0</v>
      </c>
      <c r="O118" s="187"/>
      <c r="P118" s="187"/>
      <c r="Q118" s="187"/>
      <c r="R118" s="20"/>
      <c r="T118" s="113"/>
      <c r="U118" s="26" t="s">
        <v>39</v>
      </c>
      <c r="V118" s="114">
        <v>1.59</v>
      </c>
      <c r="W118" s="114">
        <f>$V$118*$K$118</f>
        <v>1.59</v>
      </c>
      <c r="X118" s="114">
        <v>0.00428</v>
      </c>
      <c r="Y118" s="114">
        <f>$X$118*$K$118</f>
        <v>0.00428</v>
      </c>
      <c r="Z118" s="114">
        <v>0</v>
      </c>
      <c r="AA118" s="115">
        <f>$Z$118*$K$118</f>
        <v>0</v>
      </c>
      <c r="AR118" s="6" t="s">
        <v>126</v>
      </c>
      <c r="AT118" s="6" t="s">
        <v>122</v>
      </c>
      <c r="AU118" s="6" t="s">
        <v>79</v>
      </c>
      <c r="AY118" s="6" t="s">
        <v>121</v>
      </c>
      <c r="BE118" s="116">
        <f>IF($U$118="základní",$N$118,0)</f>
        <v>0</v>
      </c>
      <c r="BF118" s="116">
        <f>IF($U$118="snížená",$N$118,0)</f>
        <v>0</v>
      </c>
      <c r="BG118" s="116">
        <f>IF($U$118="zákl. přenesená",$N$118,0)</f>
        <v>0</v>
      </c>
      <c r="BH118" s="116">
        <f>IF($U$118="sníž. přenesená",$N$118,0)</f>
        <v>0</v>
      </c>
      <c r="BI118" s="116">
        <f>IF($U$118="nulová",$N$118,0)</f>
        <v>0</v>
      </c>
      <c r="BJ118" s="6" t="s">
        <v>79</v>
      </c>
      <c r="BK118" s="116">
        <f>ROUND($L$118*$K$118,2)</f>
        <v>0</v>
      </c>
      <c r="BL118" s="6" t="s">
        <v>126</v>
      </c>
    </row>
    <row r="119" spans="2:64" s="6" customFormat="1" ht="27" customHeight="1">
      <c r="B119" s="19"/>
      <c r="C119" s="109" t="s">
        <v>129</v>
      </c>
      <c r="D119" s="109" t="s">
        <v>122</v>
      </c>
      <c r="E119" s="110" t="s">
        <v>217</v>
      </c>
      <c r="F119" s="186" t="s">
        <v>218</v>
      </c>
      <c r="G119" s="187"/>
      <c r="H119" s="187"/>
      <c r="I119" s="187"/>
      <c r="J119" s="111" t="s">
        <v>135</v>
      </c>
      <c r="K119" s="112">
        <v>2</v>
      </c>
      <c r="L119" s="188"/>
      <c r="M119" s="187"/>
      <c r="N119" s="188">
        <f>ROUND($L$119*$K$119,2)</f>
        <v>0</v>
      </c>
      <c r="O119" s="187"/>
      <c r="P119" s="187"/>
      <c r="Q119" s="187"/>
      <c r="R119" s="20"/>
      <c r="T119" s="113"/>
      <c r="U119" s="26" t="s">
        <v>39</v>
      </c>
      <c r="V119" s="114">
        <v>0.064</v>
      </c>
      <c r="W119" s="114">
        <f>$V$119*$K$119</f>
        <v>0.128</v>
      </c>
      <c r="X119" s="114">
        <v>0</v>
      </c>
      <c r="Y119" s="114">
        <f>$X$119*$K$119</f>
        <v>0</v>
      </c>
      <c r="Z119" s="114">
        <v>0</v>
      </c>
      <c r="AA119" s="115">
        <f>$Z$119*$K$119</f>
        <v>0</v>
      </c>
      <c r="AR119" s="6" t="s">
        <v>126</v>
      </c>
      <c r="AT119" s="6" t="s">
        <v>122</v>
      </c>
      <c r="AU119" s="6" t="s">
        <v>79</v>
      </c>
      <c r="AY119" s="6" t="s">
        <v>121</v>
      </c>
      <c r="BE119" s="116">
        <f>IF($U$119="základní",$N$119,0)</f>
        <v>0</v>
      </c>
      <c r="BF119" s="116">
        <f>IF($U$119="snížená",$N$119,0)</f>
        <v>0</v>
      </c>
      <c r="BG119" s="116">
        <f>IF($U$119="zákl. přenesená",$N$119,0)</f>
        <v>0</v>
      </c>
      <c r="BH119" s="116">
        <f>IF($U$119="sníž. přenesená",$N$119,0)</f>
        <v>0</v>
      </c>
      <c r="BI119" s="116">
        <f>IF($U$119="nulová",$N$119,0)</f>
        <v>0</v>
      </c>
      <c r="BJ119" s="6" t="s">
        <v>79</v>
      </c>
      <c r="BK119" s="116">
        <f>ROUND($L$119*$K$119,2)</f>
        <v>0</v>
      </c>
      <c r="BL119" s="6" t="s">
        <v>126</v>
      </c>
    </row>
    <row r="120" spans="2:64" s="6" customFormat="1" ht="27" customHeight="1">
      <c r="B120" s="19"/>
      <c r="C120" s="109" t="s">
        <v>132</v>
      </c>
      <c r="D120" s="109" t="s">
        <v>122</v>
      </c>
      <c r="E120" s="110" t="s">
        <v>219</v>
      </c>
      <c r="F120" s="186" t="s">
        <v>220</v>
      </c>
      <c r="G120" s="187"/>
      <c r="H120" s="187"/>
      <c r="I120" s="187"/>
      <c r="J120" s="111" t="s">
        <v>125</v>
      </c>
      <c r="K120" s="112">
        <v>10</v>
      </c>
      <c r="L120" s="188"/>
      <c r="M120" s="187"/>
      <c r="N120" s="188">
        <f>ROUND($L$120*$K$120,2)</f>
        <v>0</v>
      </c>
      <c r="O120" s="187"/>
      <c r="P120" s="187"/>
      <c r="Q120" s="187"/>
      <c r="R120" s="20"/>
      <c r="T120" s="113"/>
      <c r="U120" s="26" t="s">
        <v>39</v>
      </c>
      <c r="V120" s="114">
        <v>0.062</v>
      </c>
      <c r="W120" s="114">
        <f>$V$120*$K$120</f>
        <v>0.62</v>
      </c>
      <c r="X120" s="114">
        <v>0</v>
      </c>
      <c r="Y120" s="114">
        <f>$X$120*$K$120</f>
        <v>0</v>
      </c>
      <c r="Z120" s="114">
        <v>0</v>
      </c>
      <c r="AA120" s="115">
        <f>$Z$120*$K$120</f>
        <v>0</v>
      </c>
      <c r="AR120" s="6" t="s">
        <v>126</v>
      </c>
      <c r="AT120" s="6" t="s">
        <v>122</v>
      </c>
      <c r="AU120" s="6" t="s">
        <v>79</v>
      </c>
      <c r="AY120" s="6" t="s">
        <v>121</v>
      </c>
      <c r="BE120" s="116">
        <f>IF($U$120="základní",$N$120,0)</f>
        <v>0</v>
      </c>
      <c r="BF120" s="116">
        <f>IF($U$120="snížená",$N$120,0)</f>
        <v>0</v>
      </c>
      <c r="BG120" s="116">
        <f>IF($U$120="zákl. přenesená",$N$120,0)</f>
        <v>0</v>
      </c>
      <c r="BH120" s="116">
        <f>IF($U$120="sníž. přenesená",$N$120,0)</f>
        <v>0</v>
      </c>
      <c r="BI120" s="116">
        <f>IF($U$120="nulová",$N$120,0)</f>
        <v>0</v>
      </c>
      <c r="BJ120" s="6" t="s">
        <v>79</v>
      </c>
      <c r="BK120" s="116">
        <f>ROUND($L$120*$K$120,2)</f>
        <v>0</v>
      </c>
      <c r="BL120" s="6" t="s">
        <v>126</v>
      </c>
    </row>
    <row r="121" spans="2:64" s="6" customFormat="1" ht="15.75" customHeight="1">
      <c r="B121" s="19"/>
      <c r="C121" s="109" t="s">
        <v>137</v>
      </c>
      <c r="D121" s="109" t="s">
        <v>122</v>
      </c>
      <c r="E121" s="110" t="s">
        <v>221</v>
      </c>
      <c r="F121" s="186" t="s">
        <v>222</v>
      </c>
      <c r="G121" s="187"/>
      <c r="H121" s="187"/>
      <c r="I121" s="187"/>
      <c r="J121" s="111" t="s">
        <v>135</v>
      </c>
      <c r="K121" s="112">
        <v>1</v>
      </c>
      <c r="L121" s="188"/>
      <c r="M121" s="187"/>
      <c r="N121" s="188">
        <f>ROUND($L$121*$K$121,2)</f>
        <v>0</v>
      </c>
      <c r="O121" s="187"/>
      <c r="P121" s="187"/>
      <c r="Q121" s="187"/>
      <c r="R121" s="20"/>
      <c r="T121" s="113"/>
      <c r="U121" s="26" t="s">
        <v>39</v>
      </c>
      <c r="V121" s="114">
        <v>0.482</v>
      </c>
      <c r="W121" s="114">
        <f>$V$121*$K$121</f>
        <v>0.482</v>
      </c>
      <c r="X121" s="114">
        <v>0</v>
      </c>
      <c r="Y121" s="114">
        <f>$X$121*$K$121</f>
        <v>0</v>
      </c>
      <c r="Z121" s="114">
        <v>0</v>
      </c>
      <c r="AA121" s="115">
        <f>$Z$121*$K$121</f>
        <v>0</v>
      </c>
      <c r="AR121" s="6" t="s">
        <v>126</v>
      </c>
      <c r="AT121" s="6" t="s">
        <v>122</v>
      </c>
      <c r="AU121" s="6" t="s">
        <v>79</v>
      </c>
      <c r="AY121" s="6" t="s">
        <v>121</v>
      </c>
      <c r="BE121" s="116">
        <f>IF($U$121="základní",$N$121,0)</f>
        <v>0</v>
      </c>
      <c r="BF121" s="116">
        <f>IF($U$121="snížená",$N$121,0)</f>
        <v>0</v>
      </c>
      <c r="BG121" s="116">
        <f>IF($U$121="zákl. přenesená",$N$121,0)</f>
        <v>0</v>
      </c>
      <c r="BH121" s="116">
        <f>IF($U$121="sníž. přenesená",$N$121,0)</f>
        <v>0</v>
      </c>
      <c r="BI121" s="116">
        <f>IF($U$121="nulová",$N$121,0)</f>
        <v>0</v>
      </c>
      <c r="BJ121" s="6" t="s">
        <v>79</v>
      </c>
      <c r="BK121" s="116">
        <f>ROUND($L$121*$K$121,2)</f>
        <v>0</v>
      </c>
      <c r="BL121" s="6" t="s">
        <v>126</v>
      </c>
    </row>
    <row r="122" spans="2:64" s="6" customFormat="1" ht="15.75" customHeight="1">
      <c r="B122" s="19"/>
      <c r="C122" s="109" t="s">
        <v>140</v>
      </c>
      <c r="D122" s="109" t="s">
        <v>122</v>
      </c>
      <c r="E122" s="110" t="s">
        <v>223</v>
      </c>
      <c r="F122" s="198" t="s">
        <v>254</v>
      </c>
      <c r="G122" s="187"/>
      <c r="H122" s="187"/>
      <c r="I122" s="187"/>
      <c r="J122" s="111" t="s">
        <v>135</v>
      </c>
      <c r="K122" s="112">
        <v>1</v>
      </c>
      <c r="L122" s="188"/>
      <c r="M122" s="187"/>
      <c r="N122" s="188">
        <f>ROUND($L$122*$K$122,2)</f>
        <v>0</v>
      </c>
      <c r="O122" s="187"/>
      <c r="P122" s="187"/>
      <c r="Q122" s="187"/>
      <c r="R122" s="20"/>
      <c r="T122" s="113"/>
      <c r="U122" s="26" t="s">
        <v>39</v>
      </c>
      <c r="V122" s="114">
        <v>0.36</v>
      </c>
      <c r="W122" s="114">
        <f>$V$122*$K$122</f>
        <v>0.36</v>
      </c>
      <c r="X122" s="114">
        <v>0.00025</v>
      </c>
      <c r="Y122" s="114">
        <f>$X$122*$K$122</f>
        <v>0.00025</v>
      </c>
      <c r="Z122" s="114">
        <v>0</v>
      </c>
      <c r="AA122" s="115">
        <f>$Z$122*$K$122</f>
        <v>0</v>
      </c>
      <c r="AR122" s="6" t="s">
        <v>126</v>
      </c>
      <c r="AT122" s="6" t="s">
        <v>122</v>
      </c>
      <c r="AU122" s="6" t="s">
        <v>79</v>
      </c>
      <c r="AY122" s="6" t="s">
        <v>121</v>
      </c>
      <c r="BE122" s="116">
        <f>IF($U$122="základní",$N$122,0)</f>
        <v>0</v>
      </c>
      <c r="BF122" s="116">
        <f>IF($U$122="snížená",$N$122,0)</f>
        <v>0</v>
      </c>
      <c r="BG122" s="116">
        <f>IF($U$122="zákl. přenesená",$N$122,0)</f>
        <v>0</v>
      </c>
      <c r="BH122" s="116">
        <f>IF($U$122="sníž. přenesená",$N$122,0)</f>
        <v>0</v>
      </c>
      <c r="BI122" s="116">
        <f>IF($U$122="nulová",$N$122,0)</f>
        <v>0</v>
      </c>
      <c r="BJ122" s="6" t="s">
        <v>79</v>
      </c>
      <c r="BK122" s="116">
        <f>ROUND($L$122*$K$122,2)</f>
        <v>0</v>
      </c>
      <c r="BL122" s="6" t="s">
        <v>126</v>
      </c>
    </row>
    <row r="123" spans="2:63" s="99" customFormat="1" ht="30.75" customHeight="1">
      <c r="B123" s="100"/>
      <c r="D123" s="108" t="s">
        <v>103</v>
      </c>
      <c r="N123" s="199">
        <f>$BK$123</f>
        <v>0</v>
      </c>
      <c r="O123" s="200"/>
      <c r="P123" s="200"/>
      <c r="Q123" s="200"/>
      <c r="R123" s="103"/>
      <c r="T123" s="104"/>
      <c r="W123" s="105">
        <f>$W$124</f>
        <v>0.42</v>
      </c>
      <c r="Y123" s="105">
        <f>$Y$124</f>
        <v>0.00168</v>
      </c>
      <c r="AA123" s="106">
        <f>$AA$124</f>
        <v>0</v>
      </c>
      <c r="AR123" s="102" t="s">
        <v>79</v>
      </c>
      <c r="AT123" s="102" t="s">
        <v>71</v>
      </c>
      <c r="AU123" s="102" t="s">
        <v>18</v>
      </c>
      <c r="AY123" s="102" t="s">
        <v>121</v>
      </c>
      <c r="BK123" s="107">
        <f>$BK$124</f>
        <v>0</v>
      </c>
    </row>
    <row r="124" spans="2:64" s="6" customFormat="1" ht="39" customHeight="1">
      <c r="B124" s="19"/>
      <c r="C124" s="109" t="s">
        <v>142</v>
      </c>
      <c r="D124" s="109" t="s">
        <v>122</v>
      </c>
      <c r="E124" s="110" t="s">
        <v>202</v>
      </c>
      <c r="F124" s="186" t="s">
        <v>203</v>
      </c>
      <c r="G124" s="187"/>
      <c r="H124" s="187"/>
      <c r="I124" s="187"/>
      <c r="J124" s="111" t="s">
        <v>125</v>
      </c>
      <c r="K124" s="112">
        <v>14</v>
      </c>
      <c r="L124" s="188">
        <v>0</v>
      </c>
      <c r="M124" s="187"/>
      <c r="N124" s="188">
        <f>ROUND($L$124*$K$124,2)</f>
        <v>0</v>
      </c>
      <c r="O124" s="187"/>
      <c r="P124" s="187"/>
      <c r="Q124" s="187"/>
      <c r="R124" s="20"/>
      <c r="T124" s="113"/>
      <c r="U124" s="26" t="s">
        <v>39</v>
      </c>
      <c r="V124" s="114">
        <v>0.03</v>
      </c>
      <c r="W124" s="114">
        <f>$V$124*$K$124</f>
        <v>0.42</v>
      </c>
      <c r="X124" s="114">
        <v>0.00012</v>
      </c>
      <c r="Y124" s="114">
        <f>$X$124*$K$124</f>
        <v>0.00168</v>
      </c>
      <c r="Z124" s="114">
        <v>0</v>
      </c>
      <c r="AA124" s="115">
        <f>$Z$124*$K$124</f>
        <v>0</v>
      </c>
      <c r="AR124" s="6" t="s">
        <v>126</v>
      </c>
      <c r="AT124" s="6" t="s">
        <v>122</v>
      </c>
      <c r="AU124" s="6" t="s">
        <v>79</v>
      </c>
      <c r="AY124" s="6" t="s">
        <v>121</v>
      </c>
      <c r="BE124" s="116">
        <f>IF($U$124="základní",$N$124,0)</f>
        <v>0</v>
      </c>
      <c r="BF124" s="116">
        <f>IF($U$124="snížená",$N$124,0)</f>
        <v>0</v>
      </c>
      <c r="BG124" s="116">
        <f>IF($U$124="zákl. přenesená",$N$124,0)</f>
        <v>0</v>
      </c>
      <c r="BH124" s="116">
        <f>IF($U$124="sníž. přenesená",$N$124,0)</f>
        <v>0</v>
      </c>
      <c r="BI124" s="116">
        <f>IF($U$124="nulová",$N$124,0)</f>
        <v>0</v>
      </c>
      <c r="BJ124" s="6" t="s">
        <v>79</v>
      </c>
      <c r="BK124" s="116">
        <f>ROUND($L$124*$K$124,2)</f>
        <v>0</v>
      </c>
      <c r="BL124" s="6" t="s">
        <v>126</v>
      </c>
    </row>
    <row r="125" spans="2:63" s="99" customFormat="1" ht="37.5" customHeight="1">
      <c r="B125" s="100"/>
      <c r="D125" s="101" t="s">
        <v>104</v>
      </c>
      <c r="N125" s="201">
        <f>$BK$125</f>
        <v>0</v>
      </c>
      <c r="O125" s="200"/>
      <c r="P125" s="200"/>
      <c r="Q125" s="200"/>
      <c r="R125" s="103"/>
      <c r="T125" s="104"/>
      <c r="W125" s="105">
        <f>SUM($W$126:$W$129)</f>
        <v>0</v>
      </c>
      <c r="Y125" s="105">
        <f>SUM($Y$126:$Y$129)</f>
        <v>0</v>
      </c>
      <c r="AA125" s="106">
        <f>SUM($AA$126:$AA$129)</f>
        <v>0</v>
      </c>
      <c r="AR125" s="102" t="s">
        <v>132</v>
      </c>
      <c r="AT125" s="102" t="s">
        <v>71</v>
      </c>
      <c r="AU125" s="102" t="s">
        <v>72</v>
      </c>
      <c r="AY125" s="102" t="s">
        <v>121</v>
      </c>
      <c r="BK125" s="107">
        <f>SUM($BK$126:$BK$129)</f>
        <v>0</v>
      </c>
    </row>
    <row r="126" spans="2:64" s="6" customFormat="1" ht="15.75" customHeight="1">
      <c r="B126" s="19"/>
      <c r="C126" s="109" t="s">
        <v>145</v>
      </c>
      <c r="D126" s="109" t="s">
        <v>122</v>
      </c>
      <c r="E126" s="110" t="s">
        <v>205</v>
      </c>
      <c r="F126" s="192" t="s">
        <v>250</v>
      </c>
      <c r="G126" s="187"/>
      <c r="H126" s="187"/>
      <c r="I126" s="187"/>
      <c r="J126" s="111" t="s">
        <v>135</v>
      </c>
      <c r="K126" s="112">
        <v>1</v>
      </c>
      <c r="L126" s="188">
        <v>0</v>
      </c>
      <c r="M126" s="187"/>
      <c r="N126" s="188">
        <f>ROUND($L$126*$K$126,2)</f>
        <v>0</v>
      </c>
      <c r="O126" s="187"/>
      <c r="P126" s="187"/>
      <c r="Q126" s="187"/>
      <c r="R126" s="20"/>
      <c r="T126" s="113"/>
      <c r="U126" s="26" t="s">
        <v>39</v>
      </c>
      <c r="V126" s="114">
        <v>0</v>
      </c>
      <c r="W126" s="114">
        <f>$V$126*$K$126</f>
        <v>0</v>
      </c>
      <c r="X126" s="114">
        <v>0</v>
      </c>
      <c r="Y126" s="114">
        <f>$X$126*$K$126</f>
        <v>0</v>
      </c>
      <c r="Z126" s="114">
        <v>0</v>
      </c>
      <c r="AA126" s="115">
        <f>$Z$126*$K$126</f>
        <v>0</v>
      </c>
      <c r="AR126" s="6" t="s">
        <v>208</v>
      </c>
      <c r="AT126" s="6" t="s">
        <v>122</v>
      </c>
      <c r="AU126" s="6" t="s">
        <v>18</v>
      </c>
      <c r="AY126" s="6" t="s">
        <v>121</v>
      </c>
      <c r="BE126" s="116">
        <f>IF($U$126="základní",$N$126,0)</f>
        <v>0</v>
      </c>
      <c r="BF126" s="116">
        <f>IF($U$126="snížená",$N$126,0)</f>
        <v>0</v>
      </c>
      <c r="BG126" s="116">
        <f>IF($U$126="zákl. přenesená",$N$126,0)</f>
        <v>0</v>
      </c>
      <c r="BH126" s="116">
        <f>IF($U$126="sníž. přenesená",$N$126,0)</f>
        <v>0</v>
      </c>
      <c r="BI126" s="116">
        <f>IF($U$126="nulová",$N$126,0)</f>
        <v>0</v>
      </c>
      <c r="BJ126" s="6" t="s">
        <v>79</v>
      </c>
      <c r="BK126" s="116">
        <f>ROUND($L$126*$K$126,2)</f>
        <v>0</v>
      </c>
      <c r="BL126" s="6" t="s">
        <v>208</v>
      </c>
    </row>
    <row r="127" spans="2:64" s="6" customFormat="1" ht="27" customHeight="1">
      <c r="B127" s="19"/>
      <c r="C127" s="109" t="s">
        <v>147</v>
      </c>
      <c r="D127" s="109" t="s">
        <v>122</v>
      </c>
      <c r="E127" s="110" t="s">
        <v>224</v>
      </c>
      <c r="F127" s="198" t="s">
        <v>239</v>
      </c>
      <c r="G127" s="187"/>
      <c r="H127" s="187"/>
      <c r="I127" s="187"/>
      <c r="J127" s="111" t="s">
        <v>212</v>
      </c>
      <c r="K127" s="112">
        <v>1</v>
      </c>
      <c r="L127" s="188">
        <v>0</v>
      </c>
      <c r="M127" s="187"/>
      <c r="N127" s="188">
        <f>ROUND($L$127*$K$127,2)</f>
        <v>0</v>
      </c>
      <c r="O127" s="187"/>
      <c r="P127" s="187"/>
      <c r="Q127" s="187"/>
      <c r="R127" s="20"/>
      <c r="T127" s="113"/>
      <c r="U127" s="26" t="s">
        <v>39</v>
      </c>
      <c r="V127" s="114">
        <v>0</v>
      </c>
      <c r="W127" s="114">
        <f>$V$127*$K$127</f>
        <v>0</v>
      </c>
      <c r="X127" s="114">
        <v>0</v>
      </c>
      <c r="Y127" s="114">
        <f>$X$127*$K$127</f>
        <v>0</v>
      </c>
      <c r="Z127" s="114">
        <v>0</v>
      </c>
      <c r="AA127" s="115">
        <f>$Z$127*$K$127</f>
        <v>0</v>
      </c>
      <c r="AR127" s="6" t="s">
        <v>208</v>
      </c>
      <c r="AT127" s="6" t="s">
        <v>122</v>
      </c>
      <c r="AU127" s="6" t="s">
        <v>18</v>
      </c>
      <c r="AY127" s="6" t="s">
        <v>121</v>
      </c>
      <c r="BE127" s="116">
        <f>IF($U$127="základní",$N$127,0)</f>
        <v>0</v>
      </c>
      <c r="BF127" s="116">
        <f>IF($U$127="snížená",$N$127,0)</f>
        <v>0</v>
      </c>
      <c r="BG127" s="116">
        <f>IF($U$127="zákl. přenesená",$N$127,0)</f>
        <v>0</v>
      </c>
      <c r="BH127" s="116">
        <f>IF($U$127="sníž. přenesená",$N$127,0)</f>
        <v>0</v>
      </c>
      <c r="BI127" s="116">
        <f>IF($U$127="nulová",$N$127,0)</f>
        <v>0</v>
      </c>
      <c r="BJ127" s="6" t="s">
        <v>79</v>
      </c>
      <c r="BK127" s="116">
        <f>ROUND($L$127*$K$127,2)</f>
        <v>0</v>
      </c>
      <c r="BL127" s="6" t="s">
        <v>208</v>
      </c>
    </row>
    <row r="128" spans="2:63" s="6" customFormat="1" ht="27" customHeight="1">
      <c r="B128" s="19"/>
      <c r="C128" s="109" t="s">
        <v>22</v>
      </c>
      <c r="D128" s="109" t="s">
        <v>122</v>
      </c>
      <c r="E128" s="110" t="s">
        <v>225</v>
      </c>
      <c r="F128" s="186" t="s">
        <v>226</v>
      </c>
      <c r="G128" s="187"/>
      <c r="H128" s="187"/>
      <c r="I128" s="187"/>
      <c r="J128" s="111" t="s">
        <v>135</v>
      </c>
      <c r="K128" s="112">
        <v>1</v>
      </c>
      <c r="L128" s="188">
        <v>0</v>
      </c>
      <c r="M128" s="187"/>
      <c r="N128" s="188">
        <f>ROUND($L$129*$K$129,2)</f>
        <v>0</v>
      </c>
      <c r="O128" s="187"/>
      <c r="P128" s="187"/>
      <c r="Q128" s="187"/>
      <c r="R128" s="20"/>
      <c r="T128" s="113"/>
      <c r="U128" s="26"/>
      <c r="V128" s="114"/>
      <c r="W128" s="114"/>
      <c r="X128" s="114"/>
      <c r="Y128" s="114"/>
      <c r="Z128" s="114"/>
      <c r="AA128" s="115"/>
      <c r="BE128" s="116"/>
      <c r="BF128" s="116"/>
      <c r="BG128" s="116"/>
      <c r="BH128" s="116"/>
      <c r="BI128" s="116"/>
      <c r="BK128" s="116"/>
    </row>
    <row r="129" spans="2:64" s="6" customFormat="1" ht="15.75" customHeight="1">
      <c r="B129" s="19"/>
      <c r="C129" s="109">
        <v>11</v>
      </c>
      <c r="D129" s="109" t="s">
        <v>122</v>
      </c>
      <c r="E129" s="110" t="s">
        <v>225</v>
      </c>
      <c r="F129" s="186" t="s">
        <v>263</v>
      </c>
      <c r="G129" s="187"/>
      <c r="H129" s="187"/>
      <c r="I129" s="187"/>
      <c r="J129" s="111" t="s">
        <v>212</v>
      </c>
      <c r="K129" s="112">
        <v>1</v>
      </c>
      <c r="L129" s="188">
        <v>0</v>
      </c>
      <c r="M129" s="187"/>
      <c r="N129" s="188">
        <f>ROUND($L$129*$K$129,2)</f>
        <v>0</v>
      </c>
      <c r="O129" s="187"/>
      <c r="P129" s="187"/>
      <c r="Q129" s="187"/>
      <c r="R129" s="20"/>
      <c r="T129" s="113"/>
      <c r="U129" s="127" t="s">
        <v>39</v>
      </c>
      <c r="V129" s="128">
        <v>0</v>
      </c>
      <c r="W129" s="128">
        <f>$V$129*$K$129</f>
        <v>0</v>
      </c>
      <c r="X129" s="128">
        <v>0</v>
      </c>
      <c r="Y129" s="128">
        <f>$X$129*$K$129</f>
        <v>0</v>
      </c>
      <c r="Z129" s="128">
        <v>0</v>
      </c>
      <c r="AA129" s="129">
        <f>$Z$129*$K$129</f>
        <v>0</v>
      </c>
      <c r="AR129" s="6" t="s">
        <v>208</v>
      </c>
      <c r="AT129" s="6" t="s">
        <v>122</v>
      </c>
      <c r="AU129" s="6" t="s">
        <v>18</v>
      </c>
      <c r="AY129" s="6" t="s">
        <v>121</v>
      </c>
      <c r="BE129" s="116">
        <f>IF($U$129="základní",$N$129,0)</f>
        <v>0</v>
      </c>
      <c r="BF129" s="116">
        <f>IF($U$129="snížená",$N$129,0)</f>
        <v>0</v>
      </c>
      <c r="BG129" s="116">
        <f>IF($U$129="zákl. přenesená",$N$129,0)</f>
        <v>0</v>
      </c>
      <c r="BH129" s="116">
        <f>IF($U$129="sníž. přenesená",$N$129,0)</f>
        <v>0</v>
      </c>
      <c r="BI129" s="116">
        <f>IF($U$129="nulová",$N$129,0)</f>
        <v>0</v>
      </c>
      <c r="BJ129" s="6" t="s">
        <v>79</v>
      </c>
      <c r="BK129" s="116">
        <f>ROUND($L$129*$K$129,2)</f>
        <v>0</v>
      </c>
      <c r="BL129" s="6" t="s">
        <v>208</v>
      </c>
    </row>
    <row r="130" spans="2:18" s="6" customFormat="1" ht="7.5" customHeight="1"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3"/>
    </row>
    <row r="164" s="2" customFormat="1" ht="14.25" customHeight="1"/>
  </sheetData>
  <sheetProtection/>
  <mergeCells count="94">
    <mergeCell ref="F128:I128"/>
    <mergeCell ref="L128:M128"/>
    <mergeCell ref="N128:Q128"/>
    <mergeCell ref="N115:Q115"/>
    <mergeCell ref="N123:Q123"/>
    <mergeCell ref="N125:Q125"/>
    <mergeCell ref="F127:I127"/>
    <mergeCell ref="L127:M127"/>
    <mergeCell ref="N127:Q127"/>
    <mergeCell ref="F126:I126"/>
    <mergeCell ref="L126:M126"/>
    <mergeCell ref="N126:Q126"/>
    <mergeCell ref="F121:I121"/>
    <mergeCell ref="H1:K1"/>
    <mergeCell ref="S2:AC2"/>
    <mergeCell ref="F129:I129"/>
    <mergeCell ref="L129:M129"/>
    <mergeCell ref="N129:Q129"/>
    <mergeCell ref="N113:Q113"/>
    <mergeCell ref="N114:Q114"/>
    <mergeCell ref="F124:I124"/>
    <mergeCell ref="L124:M124"/>
    <mergeCell ref="N124:Q124"/>
    <mergeCell ref="L121:M121"/>
    <mergeCell ref="N121:Q121"/>
    <mergeCell ref="F122:I122"/>
    <mergeCell ref="L122:M122"/>
    <mergeCell ref="N122:Q122"/>
    <mergeCell ref="F119:I119"/>
    <mergeCell ref="L119:M119"/>
    <mergeCell ref="N119:Q119"/>
    <mergeCell ref="F120:I120"/>
    <mergeCell ref="L120:M120"/>
    <mergeCell ref="N120:Q120"/>
    <mergeCell ref="F116:I116"/>
    <mergeCell ref="L116:M116"/>
    <mergeCell ref="N116:Q116"/>
    <mergeCell ref="F118:I118"/>
    <mergeCell ref="L118:M118"/>
    <mergeCell ref="N118:Q118"/>
    <mergeCell ref="F117:I117"/>
    <mergeCell ref="L117:M117"/>
    <mergeCell ref="N117:Q117"/>
    <mergeCell ref="F105:P105"/>
    <mergeCell ref="M107:P107"/>
    <mergeCell ref="M109:Q109"/>
    <mergeCell ref="M110:Q110"/>
    <mergeCell ref="F112:I112"/>
    <mergeCell ref="L112:M112"/>
    <mergeCell ref="N112:Q112"/>
    <mergeCell ref="N91:Q91"/>
    <mergeCell ref="N92:Q92"/>
    <mergeCell ref="N94:Q94"/>
    <mergeCell ref="L96:Q96"/>
    <mergeCell ref="C102:Q102"/>
    <mergeCell ref="F104:P104"/>
    <mergeCell ref="M84:Q84"/>
    <mergeCell ref="C86:G86"/>
    <mergeCell ref="N86:Q86"/>
    <mergeCell ref="N88:Q88"/>
    <mergeCell ref="N89:Q89"/>
    <mergeCell ref="N90:Q90"/>
    <mergeCell ref="L35:P35"/>
    <mergeCell ref="C76:Q76"/>
    <mergeCell ref="F78:P78"/>
    <mergeCell ref="F79:P79"/>
    <mergeCell ref="M81:P81"/>
    <mergeCell ref="M83:Q83"/>
    <mergeCell ref="H31:J31"/>
    <mergeCell ref="M31:P31"/>
    <mergeCell ref="H32:J32"/>
    <mergeCell ref="M32:P32"/>
    <mergeCell ref="H33:J33"/>
    <mergeCell ref="M33:P33"/>
    <mergeCell ref="M24:P24"/>
    <mergeCell ref="M25:P25"/>
    <mergeCell ref="M27:P27"/>
    <mergeCell ref="H29:J29"/>
    <mergeCell ref="M29:P29"/>
    <mergeCell ref="H30:J30"/>
    <mergeCell ref="M30:P30"/>
    <mergeCell ref="O14:P14"/>
    <mergeCell ref="O15:P15"/>
    <mergeCell ref="O17:P17"/>
    <mergeCell ref="O18:P18"/>
    <mergeCell ref="O20:P20"/>
    <mergeCell ref="O21:P21"/>
    <mergeCell ref="O12:P12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Stolni</cp:lastModifiedBy>
  <dcterms:created xsi:type="dcterms:W3CDTF">2014-11-10T19:06:03Z</dcterms:created>
  <dcterms:modified xsi:type="dcterms:W3CDTF">2022-05-05T11:46:14Z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